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C:\Users\Diego Silva\Desktop\01 - LICITAÇÕES\03 - VERDE FLORA\03 - PROPOSTAS VF\OUTUBRO\"/>
    </mc:Choice>
  </mc:AlternateContent>
  <xr:revisionPtr revIDLastSave="0" documentId="13_ncr:1_{D47D0B87-26BD-4B6C-904D-E0AA317252C9}" xr6:coauthVersionLast="45" xr6:coauthVersionMax="45" xr10:uidLastSave="{00000000-0000-0000-0000-000000000000}"/>
  <bookViews>
    <workbookView xWindow="-120" yWindow="-120" windowWidth="24240" windowHeight="13140" xr2:uid="{00000000-000D-0000-FFFF-FFFF00000000}"/>
  </bookViews>
  <sheets>
    <sheet name="Proposta" sheetId="5" r:id="rId1"/>
    <sheet name="01 -JARDINEIRO 44H" sheetId="1" r:id="rId2"/>
    <sheet name="02 - AUXILIAR" sheetId="3" r:id="rId3"/>
    <sheet name="03 - ENCARREGADO" sheetId="2" r:id="rId4"/>
    <sheet name="04 - PISCINEIRO" sheetId="4" r:id="rId5"/>
  </sheets>
  <externalReferences>
    <externalReference r:id="rId6"/>
  </externalReferenc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3" i="1" l="1"/>
  <c r="C43" i="3"/>
  <c r="C42" i="2"/>
  <c r="C43" i="2"/>
  <c r="C42" i="4"/>
  <c r="C43" i="4"/>
  <c r="C42" i="1" l="1"/>
  <c r="C110" i="1"/>
  <c r="C42" i="3"/>
  <c r="D26" i="5" l="1"/>
  <c r="C110" i="4" l="1"/>
  <c r="C114" i="4" s="1"/>
  <c r="C103" i="4"/>
  <c r="C123" i="4" s="1"/>
  <c r="C37" i="4"/>
  <c r="C15" i="4"/>
  <c r="C110" i="3"/>
  <c r="C114" i="3" s="1"/>
  <c r="C103" i="3"/>
  <c r="C47" i="3"/>
  <c r="C54" i="3" s="1"/>
  <c r="C37" i="3"/>
  <c r="C15" i="3"/>
  <c r="C79" i="4" l="1"/>
  <c r="C73" i="4"/>
  <c r="C123" i="3"/>
  <c r="C119" i="3"/>
  <c r="C23" i="3"/>
  <c r="C47" i="4"/>
  <c r="C54" i="4" s="1"/>
  <c r="C63" i="4"/>
  <c r="C60" i="4"/>
  <c r="C23" i="4"/>
  <c r="C65" i="4"/>
  <c r="C75" i="4"/>
  <c r="C62" i="4"/>
  <c r="C76" i="4"/>
  <c r="C77" i="4"/>
  <c r="C119" i="4"/>
  <c r="C22" i="4"/>
  <c r="C64" i="4"/>
  <c r="C74" i="4"/>
  <c r="C62" i="3"/>
  <c r="C75" i="3"/>
  <c r="C22" i="3"/>
  <c r="C64" i="3"/>
  <c r="C76" i="3"/>
  <c r="C60" i="3"/>
  <c r="C61" i="3" s="1"/>
  <c r="C65" i="3"/>
  <c r="C79" i="3"/>
  <c r="C74" i="3"/>
  <c r="C63" i="3"/>
  <c r="C73" i="3"/>
  <c r="C77" i="3"/>
  <c r="C24" i="3" l="1"/>
  <c r="D29" i="3" s="1"/>
  <c r="C80" i="4"/>
  <c r="C91" i="4" s="1"/>
  <c r="C93" i="4" s="1"/>
  <c r="C122" i="4" s="1"/>
  <c r="C24" i="4"/>
  <c r="C61" i="4"/>
  <c r="C66" i="4" s="1"/>
  <c r="C121" i="4" s="1"/>
  <c r="C66" i="3"/>
  <c r="C121" i="3" s="1"/>
  <c r="C80" i="3"/>
  <c r="C91" i="3" s="1"/>
  <c r="C93" i="3" s="1"/>
  <c r="C122" i="3" s="1"/>
  <c r="D35" i="3" l="1"/>
  <c r="D33" i="3"/>
  <c r="C52" i="3"/>
  <c r="D36" i="3"/>
  <c r="D30" i="3"/>
  <c r="D32" i="3"/>
  <c r="D34" i="3"/>
  <c r="D31" i="3"/>
  <c r="C52" i="4"/>
  <c r="D29" i="4"/>
  <c r="D33" i="4"/>
  <c r="D31" i="4"/>
  <c r="D32" i="4"/>
  <c r="D30" i="4"/>
  <c r="D35" i="4"/>
  <c r="D36" i="4"/>
  <c r="D34" i="4"/>
  <c r="D37" i="3" l="1"/>
  <c r="C53" i="3" s="1"/>
  <c r="C55" i="3" s="1"/>
  <c r="E108" i="3" s="1"/>
  <c r="D108" i="3" s="1"/>
  <c r="E109" i="3" s="1"/>
  <c r="D37" i="4"/>
  <c r="C53" i="4" s="1"/>
  <c r="C55" i="4" s="1"/>
  <c r="C120" i="3" l="1"/>
  <c r="C124" i="3" s="1"/>
  <c r="C120" i="4"/>
  <c r="C124" i="4" s="1"/>
  <c r="E108" i="4"/>
  <c r="D109" i="3"/>
  <c r="D111" i="3" l="1"/>
  <c r="D108" i="4"/>
  <c r="D112" i="3"/>
  <c r="D113" i="3"/>
  <c r="E109" i="4" l="1"/>
  <c r="D109" i="4" s="1"/>
  <c r="D111" i="4" s="1"/>
  <c r="D114" i="3"/>
  <c r="C125" i="3" s="1"/>
  <c r="C126" i="3" s="1"/>
  <c r="C129" i="3" l="1"/>
  <c r="E24" i="5"/>
  <c r="D112" i="4"/>
  <c r="D113" i="4"/>
  <c r="F24" i="5" l="1"/>
  <c r="G24" i="5" s="1"/>
  <c r="D114" i="4"/>
  <c r="C125" i="4" s="1"/>
  <c r="C126" i="4" s="1"/>
  <c r="E26" i="5" s="1"/>
  <c r="C129" i="4" l="1"/>
  <c r="F26" i="5" s="1"/>
  <c r="G26" i="5" s="1"/>
  <c r="C110" i="2"/>
  <c r="C114" i="2" s="1"/>
  <c r="C103" i="2"/>
  <c r="C123" i="2" s="1"/>
  <c r="C47" i="2"/>
  <c r="C54" i="2" s="1"/>
  <c r="C37" i="2"/>
  <c r="C15" i="2"/>
  <c r="C119" i="2" l="1"/>
  <c r="C23" i="2"/>
  <c r="C60" i="2"/>
  <c r="C61" i="2" s="1"/>
  <c r="C74" i="2"/>
  <c r="C62" i="2"/>
  <c r="C75" i="2"/>
  <c r="C64" i="2"/>
  <c r="C76" i="2"/>
  <c r="C22" i="2"/>
  <c r="C65" i="2"/>
  <c r="C79" i="2"/>
  <c r="C63" i="2"/>
  <c r="C73" i="2"/>
  <c r="C77" i="2"/>
  <c r="C37" i="1"/>
  <c r="C24" i="2" l="1"/>
  <c r="C52" i="2" s="1"/>
  <c r="C66" i="2"/>
  <c r="C121" i="2" s="1"/>
  <c r="C80" i="2"/>
  <c r="C91" i="2" s="1"/>
  <c r="C93" i="2" s="1"/>
  <c r="C122" i="2" s="1"/>
  <c r="C103" i="1"/>
  <c r="D34" i="2" l="1"/>
  <c r="D29" i="2"/>
  <c r="D32" i="2"/>
  <c r="D35" i="2"/>
  <c r="D36" i="2"/>
  <c r="D31" i="2"/>
  <c r="D30" i="2"/>
  <c r="D33" i="2"/>
  <c r="C47" i="1"/>
  <c r="D37" i="2" l="1"/>
  <c r="C53" i="2" s="1"/>
  <c r="C55" i="2" s="1"/>
  <c r="E108" i="2" s="1"/>
  <c r="D108" i="2" s="1"/>
  <c r="E109" i="2" s="1"/>
  <c r="D109" i="2" s="1"/>
  <c r="D111" i="2" s="1"/>
  <c r="C114" i="1"/>
  <c r="C123" i="1"/>
  <c r="C15" i="1"/>
  <c r="C120" i="2" l="1"/>
  <c r="C124" i="2" s="1"/>
  <c r="C23" i="1"/>
  <c r="D112" i="2"/>
  <c r="D113" i="2"/>
  <c r="C62" i="1"/>
  <c r="C64" i="1"/>
  <c r="C76" i="1"/>
  <c r="C77" i="1"/>
  <c r="C74" i="1"/>
  <c r="C60" i="1"/>
  <c r="C75" i="1"/>
  <c r="C73" i="1"/>
  <c r="C63" i="1"/>
  <c r="C65" i="1"/>
  <c r="C22" i="1"/>
  <c r="C54" i="1"/>
  <c r="C79" i="1"/>
  <c r="C119" i="1"/>
  <c r="D114" i="2" l="1"/>
  <c r="C125" i="2" s="1"/>
  <c r="C126" i="2" s="1"/>
  <c r="C24" i="1"/>
  <c r="D31" i="1" s="1"/>
  <c r="C129" i="2" l="1"/>
  <c r="E25" i="5"/>
  <c r="D33" i="1"/>
  <c r="D29" i="1"/>
  <c r="D34" i="1"/>
  <c r="D30" i="1"/>
  <c r="D35" i="1"/>
  <c r="D36" i="1"/>
  <c r="D32" i="1"/>
  <c r="C52" i="1"/>
  <c r="F25" i="5" l="1"/>
  <c r="G25" i="5" s="1"/>
  <c r="D37" i="1"/>
  <c r="C53" i="1" s="1"/>
  <c r="C55" i="1" s="1"/>
  <c r="C120" i="1" l="1"/>
  <c r="C61" i="1" l="1"/>
  <c r="C66" i="1" s="1"/>
  <c r="C121" i="1" l="1"/>
  <c r="C80" i="1" l="1"/>
  <c r="E108" i="1" s="1"/>
  <c r="C91" i="1" l="1"/>
  <c r="C93" i="1" s="1"/>
  <c r="C122" i="1" s="1"/>
  <c r="C124" i="1" s="1"/>
  <c r="D108" i="1" l="1"/>
  <c r="E109" i="1" l="1"/>
  <c r="D109" i="1" s="1"/>
  <c r="D112" i="1" l="1"/>
  <c r="D111" i="1"/>
  <c r="D113" i="1"/>
  <c r="D114" i="1" l="1"/>
  <c r="C125" i="1" s="1"/>
  <c r="C126" i="1" s="1"/>
  <c r="C129" i="1" s="1"/>
  <c r="E23" i="5" l="1"/>
  <c r="F23" i="5" s="1"/>
  <c r="G23" i="5" l="1"/>
  <c r="G27" i="5" s="1"/>
  <c r="G19" i="5" s="1"/>
  <c r="F27" i="5"/>
  <c r="G16" i="5" s="1"/>
</calcChain>
</file>

<file path=xl/sharedStrings.xml><?xml version="1.0" encoding="utf-8"?>
<sst xmlns="http://schemas.openxmlformats.org/spreadsheetml/2006/main" count="770" uniqueCount="166">
  <si>
    <t>Módulo 1 - Composição da Remuneração</t>
  </si>
  <si>
    <t>Composição da Remuneração</t>
  </si>
  <si>
    <t>Valor (R$)</t>
  </si>
  <si>
    <t>A</t>
  </si>
  <si>
    <t>Salário-Base</t>
  </si>
  <si>
    <t>B</t>
  </si>
  <si>
    <t>Adicional de Periculosidade</t>
  </si>
  <si>
    <t>C</t>
  </si>
  <si>
    <t>Adicional de Insalubridade</t>
  </si>
  <si>
    <t>D</t>
  </si>
  <si>
    <t>Adicional Noturno</t>
  </si>
  <si>
    <t>E</t>
  </si>
  <si>
    <t>Adicional de Hora Noturna Reduzida</t>
  </si>
  <si>
    <t>G</t>
  </si>
  <si>
    <t>Outros (especificar)</t>
  </si>
  <si>
    <t>Total</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</si>
  <si>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</si>
  <si>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</si>
  <si>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</si>
  <si>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</si>
  <si>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</si>
  <si>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</si>
  <si>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</si>
  <si>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</si>
  <si>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</si>
  <si>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</si>
  <si>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</si>
  <si>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</si>
  <si>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</si>
  <si>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</si>
  <si>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</si>
  <si>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F</t>
  </si>
  <si>
    <t>SEBRAE</t>
  </si>
  <si>
    <t>INCRA</t>
  </si>
  <si>
    <t>H</t>
  </si>
  <si>
    <t>FGTS</t>
  </si>
  <si>
    <t xml:space="preserve">Total </t>
  </si>
  <si>
    <t>Submódulo 2.3 - Benefícios Mensais e Diários.</t>
  </si>
  <si>
    <t>2.3</t>
  </si>
  <si>
    <t>Benefícios Mensais e Diários</t>
  </si>
  <si>
    <t>Transporte</t>
  </si>
  <si>
    <t>Auxílio-Refeição/Alimentação</t>
  </si>
  <si>
    <t>Assistência médica Familiar</t>
  </si>
  <si>
    <t>Seguro de Vida, Invalidez e Feneral</t>
  </si>
  <si>
    <t>Auxílio Odontológico</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</si>
  <si>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</si>
  <si>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</si>
  <si>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</si>
  <si>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</si>
  <si>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</si>
  <si>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</si>
  <si>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</si>
  <si>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</si>
  <si>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</si>
  <si>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</si>
  <si>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</si>
  <si>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</si>
  <si>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</si>
  <si>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</si>
  <si>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Férias</t>
  </si>
  <si>
    <t>Licença-Paternidade</t>
  </si>
  <si>
    <t>Ausência por Acidente de Trabalho</t>
  </si>
  <si>
    <t>Afastamento Maternidade</t>
  </si>
  <si>
    <t>Submódulo 4.2 - Intrajornada</t>
  </si>
  <si>
    <t>4.2</t>
  </si>
  <si>
    <t>Intrajornada</t>
  </si>
  <si>
    <t>Substituto na cobertura de Intervalo para repouso ou alimentação</t>
  </si>
  <si>
    <t>Quadro-Resumo do Módulo 4 - Custo de Reposição do Profissional Ausente</t>
  </si>
  <si>
    <t>Custo de Reposição do Profissional Ausente</t>
  </si>
  <si>
    <t>Substituto Ausências Legais</t>
  </si>
  <si>
    <t>Substituto na Intrajornada</t>
  </si>
  <si>
    <t>Módulo 5 - Insumos Diversos</t>
  </si>
  <si>
    <t>Insumos Diversos</t>
  </si>
  <si>
    <t>Uniformes</t>
  </si>
  <si>
    <t>Materiais</t>
  </si>
  <si>
    <t>Equipamentos</t>
  </si>
  <si>
    <t>Módulo 6 - Custos Indiretos, Tributos e Lucro</t>
  </si>
  <si>
    <t>Custos Indiretos, Tributos e Lucro</t>
  </si>
  <si>
    <t>Custos Indiretos</t>
  </si>
  <si>
    <t>Lucro</t>
  </si>
  <si>
    <t>Tributos</t>
  </si>
  <si>
    <t>C.1. Tributos Federais (PIS)</t>
  </si>
  <si>
    <t>C.2. Tributos Estaduais (COFINS)</t>
  </si>
  <si>
    <t>C.3. Tributos Municipais (ISS)</t>
  </si>
  <si>
    <t>2. QUADRO-RESUMO DO CUSTO POR EMPREGADO</t>
  </si>
  <si>
    <t>Mão de obra vinculada à execução contratual (valor por empregado)</t>
  </si>
  <si>
    <t>Subtotal (A + B +C+ D+E)</t>
  </si>
  <si>
    <t>Módulo 6 – Custos Indiretos, Tributos e Lucro</t>
  </si>
  <si>
    <t xml:space="preserve">Valor Total por Empregado </t>
  </si>
  <si>
    <t>Quantidade de Empregados</t>
  </si>
  <si>
    <t>Utensílios</t>
  </si>
  <si>
    <t>Ausência por Doença</t>
  </si>
  <si>
    <t>Outros</t>
  </si>
  <si>
    <t>VERDE FLORA PAISAGISMO LTDA - EPP</t>
  </si>
  <si>
    <t xml:space="preserve">POSTO - JARDINEIRO </t>
  </si>
  <si>
    <t>CONVENÇÃO COLETIVA : Sindiserviços/DF - 01/2020</t>
  </si>
  <si>
    <t>Ao</t>
  </si>
  <si>
    <t>Ministério da Justiça e Segurança Pública</t>
  </si>
  <si>
    <t>Esplanada dos Ministérios, Bloco T, Anexo II, 6º Andar, Sala 621</t>
  </si>
  <si>
    <t xml:space="preserve">Brasília-DF         </t>
  </si>
  <si>
    <t>PROPOSTA DE PREÇOS</t>
  </si>
  <si>
    <t>Pregão Eletronico nº 24/2020 Processo Administrativo N.° 08084.002576/2020-92</t>
  </si>
  <si>
    <t>A empresa VERDE FLORA PAISAGISMO LTDA sob o CNPJ n.º 05.122.612/0001-70 sediada na SHCS Quadra 502, Bloco C, Loja 37, Asa Sul, Brasília - DF – CEP: 70.330-530, telefone (61) 3221-1035 após ter examinado o Edital da licitação acima identificado e seus anexos, apresenta proposta comercial para o objeto em referência, cujo preço global para a prestação dos serviços será conforme planilha de custos abaixo.</t>
  </si>
  <si>
    <t>DO PREÇO</t>
  </si>
  <si>
    <t xml:space="preserve">O valor para execução dos serviços mensal é de  R$ </t>
  </si>
  <si>
    <t>(quarenta e quatro mil, trezentos e setenta e três reais e cinquenta e oito centavos)</t>
  </si>
  <si>
    <t>O valor para execução dos serviços para um periodo de 12 (doze) meses é de R$</t>
  </si>
  <si>
    <t>(quinhentos e trinta e dois mil, quatrocentos e oitenta e dois mil e noventa e nove centavos)</t>
  </si>
  <si>
    <t>Itens</t>
  </si>
  <si>
    <t xml:space="preserve">Tipo de Serviço </t>
  </si>
  <si>
    <t xml:space="preserve">Unidade de Medida </t>
  </si>
  <si>
    <t>Qtd. De postos por categoria profissional</t>
  </si>
  <si>
    <t>Valor proposto por posto</t>
  </si>
  <si>
    <t>Valor Mensal do serviço</t>
  </si>
  <si>
    <t>Valor Anual dos Serviços</t>
  </si>
  <si>
    <t xml:space="preserve">Posto </t>
  </si>
  <si>
    <t>Auxiliar de Jardinagem</t>
  </si>
  <si>
    <t>Piscineiro</t>
  </si>
  <si>
    <t xml:space="preserve">VALOR TOTAL MENSAL E GLOBAL ANUAL  </t>
  </si>
  <si>
    <t>DADOS DA EMPRESA PROPONENTE:</t>
  </si>
  <si>
    <t>Razão Social do Licitante:</t>
  </si>
  <si>
    <t>VERDE FLORA PAISAGISMO LTDA</t>
  </si>
  <si>
    <t>CNPJ:</t>
  </si>
  <si>
    <t>05.122.612/0001-70</t>
  </si>
  <si>
    <t>Endereço:</t>
  </si>
  <si>
    <t>SHCS quadra 502, Bloco C, Loja 37, Asa Sul – Brasília DF - CEP: 70.330-530</t>
  </si>
  <si>
    <t>E-mail:</t>
  </si>
  <si>
    <t>verdflora@verdflora.com.br</t>
  </si>
  <si>
    <t>Telefone/fax:</t>
  </si>
  <si>
    <t>(61) 3221-1035 / 98256-0691</t>
  </si>
  <si>
    <t>Dados Bancários</t>
  </si>
  <si>
    <t>Banco: 756 - BANCOOB    Agência: 4198    Conta Corrente: 8.597-9</t>
  </si>
  <si>
    <t>Representante Legal</t>
  </si>
  <si>
    <t>Nome:</t>
  </si>
  <si>
    <t>Grace Kelly de Araújo Xavier Silva</t>
  </si>
  <si>
    <t>Identificação:</t>
  </si>
  <si>
    <t xml:space="preserve"> RG: 1.411.402 SSP/DF                </t>
  </si>
  <si>
    <t>CPF: 584.772.331-87</t>
  </si>
  <si>
    <t>Qualificação:</t>
  </si>
  <si>
    <t>Proprietária</t>
  </si>
  <si>
    <t>O PROPONENTE DECLARA QUE:</t>
  </si>
  <si>
    <t>b) Tem condições para realizar os serviços objeto do Termo de Referência;</t>
  </si>
  <si>
    <t>c) Recebeu todos os elementos e informações para cumprimento das obrigações objeto da licitação e temos pleno conhecimento das condições necessarias para a prestação de serviço, e aceitamos expressamente as condições dispostas no ato convocatório;</t>
  </si>
  <si>
    <r>
      <t>d) Sob as penas da Lei, nesta data, não existem fatos impeditivos à participação desta empresa no presente processo licitatório, estando ciente integralmente dos requisitos de Habilitação do Pregão Eletrônico nº</t>
    </r>
    <r>
      <rPr>
        <b/>
        <sz val="11"/>
        <color theme="1"/>
        <rFont val="Calibri"/>
        <family val="2"/>
        <scheme val="minor"/>
      </rPr>
      <t xml:space="preserve"> 24/2020</t>
    </r>
    <r>
      <rPr>
        <sz val="11"/>
        <color theme="1"/>
        <rFont val="Calibri"/>
        <family val="2"/>
        <scheme val="minor"/>
      </rPr>
      <t>, conforme Edital;</t>
    </r>
  </si>
  <si>
    <t>e) Nos valores constantes desta proposta estão incluídas todas as despesas relativas ao objeto, tais como: mão-de-obra, transporte/deslocamento, seguros, taxas, tributos, incidências fiscais e contribuições de qualquer natureza ou espécie, encargos sociais, salários, custos diretos e indiretos e quaisquer outros encargos, quando necessários à perfeita execução do objeto da licitação;</t>
  </si>
  <si>
    <t>f) Para fins do disposto no art. 7º, inciso XXXIII, da Constituição Federal de 1988, esta empresa não emprega menor de 18 (dezoito) anos em trabalho noturno, perigoso ou insalubre, bem como menor de 16 (dezesseis) anos, salvo na condição de aprendiz, a partir de 14 (quatorze) anos;</t>
  </si>
  <si>
    <r>
      <t xml:space="preserve">g) A presente proposta foi elaborada de maneira independente por esta empresa, e que o conteúdo desta proposta não foi, no todo ou em parte, direta ou indiretamente, informado, discutido com ou recebido de qualquer outro participante potencial ou de fato do Pregão Eletrônico nº </t>
    </r>
    <r>
      <rPr>
        <b/>
        <sz val="11"/>
        <color theme="1"/>
        <rFont val="Calibri"/>
        <family val="2"/>
        <scheme val="minor"/>
      </rPr>
      <t>24/2020</t>
    </r>
    <r>
      <rPr>
        <sz val="11"/>
        <color theme="1"/>
        <rFont val="Calibri"/>
        <family val="2"/>
        <scheme val="minor"/>
      </rPr>
      <t>, por qualquer meio ou por qualquer pessoa;</t>
    </r>
  </si>
  <si>
    <t>h) Que a Convenção Coletiva de Trabalho adotada para elaboração das Planilhas foi:  SINDISERVIÇOS/DF - DF000001/2020;</t>
  </si>
  <si>
    <r>
      <t xml:space="preserve">i) Que dispomos de estrutura administrativa e operacional  em Brasília, compatível para execução dos serviços a  ser confirmado por vistoria pelo </t>
    </r>
    <r>
      <rPr>
        <b/>
        <sz val="11"/>
        <color theme="1"/>
        <rFont val="Calibri"/>
        <family val="2"/>
        <scheme val="minor"/>
      </rPr>
      <t>Ministério da Justiça e Segurança Pública;</t>
    </r>
  </si>
  <si>
    <t>j) Caso nos seja adjudicado o objeto da licitação, comprometemos a assinar o contrato no prazo determinado do Edital e para esse fim fornecemos todo sos dados da empresa e de seu representante;</t>
  </si>
  <si>
    <t xml:space="preserve">k) Que temos instalações, aparelhamento e pessoal técnico adequados e disponíveis para realização do objeto da licitação. </t>
  </si>
  <si>
    <t>l) Que cumprimos os requisitos estabelecidos no artigo 3° da Lei Complementar nº 123, de 2006, estando aptos a usufruir do tratamento favorecido estabelecido em seus arts. 42 a 49.</t>
  </si>
  <si>
    <t>m) Que não possuimos, em nossa cadeia produtiva, empregados executando trabalho degradante ou forçado, observando o disposto nos incisos III e IV do art. 1º e no inciso III do art. 5º da Constituição Federal;</t>
  </si>
  <si>
    <t>n) Que nossa empresa cumpre a reserva de cargos prevista em lei para pessoa com deficiência ou para reabilitado da Previdência Social e que atende às regras de acessibilidade previstas na legislação, conforme disposto no art. 93 da Lei nº 8.213, de 24 de julho de 1991.</t>
  </si>
  <si>
    <t>o) Declaramos ser nossa responsabilidade exclusiva a quitação dos encargos trabalhistas e sociais decorrentes do contrato</t>
  </si>
  <si>
    <t>p) Declaro que nossa empresa não teve interesse em realizar a vistoria nos locais onde serão executados os serviços Objeto do Pregão Eletrônico 24/2020 se responsabilizando por todas as consequências por este ato.</t>
  </si>
  <si>
    <t xml:space="preserve">Proprietária </t>
  </si>
  <si>
    <t>Jardineiro</t>
  </si>
  <si>
    <t>Encarregado</t>
  </si>
  <si>
    <t>Brasília-DF, 23 de outubro de 2020.</t>
  </si>
  <si>
    <t>a) A validade da proposta é de 90 (noventa) dias úteis, contados a partir do dia subsequente ao da efetiva abertura das propostas;</t>
  </si>
  <si>
    <t>PLANILHA DE CUSTOS</t>
  </si>
  <si>
    <t xml:space="preserve">PLANILHA DE CUSTOS </t>
  </si>
  <si>
    <t xml:space="preserve">POSTO - ENCARREGADO </t>
  </si>
  <si>
    <t>POSTO - AUXILIAR</t>
  </si>
  <si>
    <t>POSTO - PISCINEIRO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</si>
</sst>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43" formatCode="_-* #,##0.00_-;\-* #,##0.00_-;_-* &quot;-&quot;??_-;_-@_-"/>
    <numFmt numFmtId="164" formatCode="_-&quot;R$&quot;* #,##0.00_-;\-&quot;R$&quot;* #,##0.00_-;_-&quot;R$&quot;* &quot;-&quot;??_-;_-@_-"/>
    <numFmt numFmtId="165" formatCode="0.0000"/>
    <numFmt numFmtId="166" formatCode="_(* #,##0.00_);_(* \(#,##0.00\);_(* &quot;-&quot;??_);_(@_)"/>
  </numFmts>
  <fonts count="25" x14ac:knownFonts="1">
    <font>
      <sz val="11"/>
      <color theme="1"/>
      <name val="Calibri"/>
      <family val="2"/>
      <scheme val="minor"/>
    </font>
    <font>
      <sz val="11"/>
      <color theme="1"/>
      <name val="Calibri"/>
      <family val="2"/>
      <scheme val="minor"/>
    </font>
    <font>
      <sz val="18"/>
      <color theme="0"/>
      <name val="Times New Roman"/>
      <family val="1"/>
    </font>
    <font>
      <sz val="12"/>
      <color theme="1"/>
      <name val="Times New Roman"/>
      <family val="1"/>
    </font>
    <font>
      <sz val="12"/>
      <color rgb="FFFF0000"/>
      <name val="Times New Roman"/>
      <family val="1"/>
    </font>
    <font>
      <b/>
      <sz val="12"/>
      <color theme="1"/>
      <name val="Times New Roman"/>
      <family val="1"/>
    </font>
    <font>
      <sz val="12"/>
      <color theme="9" tint="-0.249977111117893"/>
      <name val="Times New Roman"/>
      <family val="1"/>
    </font>
    <font>
      <sz val="12"/>
      <name val="Times New Roman"/>
      <family val="1"/>
    </font>
    <font>
      <b/>
      <sz val="12"/>
      <color theme="9" tint="-0.249977111117893"/>
      <name val="Times New Roman"/>
      <family val="1"/>
    </font>
    <font>
      <b/>
      <sz val="12"/>
      <color rgb="FFFF0000"/>
      <name val="Times New Roman"/>
      <family val="1"/>
    </font>
    <font>
      <sz val="12"/>
      <color theme="9"/>
      <name val="Times New Roman"/>
      <family val="1"/>
    </font>
    <font>
      <b/>
      <sz val="12"/>
      <color theme="9"/>
      <name val="Times New Roman"/>
      <family val="1"/>
    </font>
    <font>
      <b/>
      <sz val="14"/>
      <color theme="1"/>
      <name val="Times New Roman"/>
      <family val="1"/>
    </font>
    <font>
      <b/>
      <sz val="11"/>
      <color theme="0"/>
      <name val="Calibri"/>
      <family val="2"/>
      <scheme val="minor"/>
    </font>
    <font>
      <b/>
      <sz val="11"/>
      <color theme="1"/>
      <name val="Calibri"/>
      <family val="2"/>
      <scheme val="minor"/>
    </font>
    <font>
      <sz val="12"/>
      <color theme="0"/>
      <name val="Times New Roman"/>
      <family val="1"/>
    </font>
    <font>
      <sz val="12"/>
      <color theme="1"/>
      <name val="Calibri"/>
      <family val="2"/>
      <scheme val="minor"/>
    </font>
    <font>
      <u/>
      <sz val="11"/>
      <color theme="10"/>
      <name val="Calibri"/>
      <family val="2"/>
      <scheme val="minor"/>
    </font>
    <font>
      <sz val="10"/>
      <name val="Arial"/>
      <family val="2"/>
    </font>
    <font>
      <b/>
      <sz val="14"/>
      <color theme="0"/>
      <name val="Calibri"/>
      <family val="2"/>
      <scheme val="minor"/>
    </font>
    <font>
      <sz val="11"/>
      <color indexed="8"/>
      <name val="Calibri"/>
      <family val="2"/>
      <scheme val="minor"/>
    </font>
    <font>
      <b/>
      <sz val="11"/>
      <color rgb="FFFF0000"/>
      <name val="Calibri"/>
      <family val="2"/>
      <scheme val="minor"/>
    </font>
    <font>
      <b/>
      <sz val="12"/>
      <color theme="1"/>
      <name val="Calibri"/>
      <family val="2"/>
      <scheme val="minor"/>
    </font>
    <font>
      <b/>
      <sz val="12"/>
      <name val="Times New Roman"/>
      <family val="1"/>
    </font>
    <font>
      <b/>
      <sz val="18"/>
      <name val="Times New Roman"/>
      <family val="1"/>
    </font>
  </fonts>
  <fills count="9">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theme="9" tint="-0.249977111117893"/>
        <bgColor indexed="64"/>
      </patternFill>
    </fill>
    <fill>
      <patternFill patternType="solid">
        <fgColor theme="9" tint="0.39997558519241921"/>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43" fontId="1" fillId="0" borderId="0" applyFont="0" applyFill="0" applyBorder="0" applyAlignment="0" applyProtection="0"/>
    <xf numFmtId="0" fontId="17" fillId="0" borderId="0" applyNumberFormat="0" applyFill="0" applyBorder="0" applyAlignment="0" applyProtection="0"/>
    <xf numFmtId="0" fontId="18" fillId="0" borderId="0"/>
    <xf numFmtId="166" fontId="18" fillId="0" borderId="0" applyFont="0" applyFill="0" applyBorder="0" applyAlignment="0" applyProtection="0"/>
  </cellStyleXfs>
  <cellXfs count="256">
    <xf numFmtId="0" fontId="0" fillId="0" borderId="0" xfId="0"/>
    <xf numFmtId="0" fontId="3" fillId="0" borderId="0" xfId="0" applyFont="1"/>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vertical="center" wrapText="1"/>
    </xf>
    <xf numFmtId="164" fontId="3" fillId="0" borderId="4" xfId="1" applyFont="1" applyBorder="1" applyAlignment="1">
      <alignment horizontal="center" vertical="center" wrapText="1"/>
    </xf>
    <xf numFmtId="164" fontId="3" fillId="0" borderId="0" xfId="0" applyNumberFormat="1" applyFont="1"/>
    <xf numFmtId="164" fontId="3" fillId="2" borderId="0" xfId="0" applyNumberFormat="1" applyFont="1" applyFill="1"/>
    <xf numFmtId="164" fontId="5" fillId="0" borderId="4" xfId="1" applyFont="1" applyBorder="1" applyAlignment="1">
      <alignment horizontal="center" vertical="center" wrapText="1"/>
    </xf>
    <xf numFmtId="0" fontId="5" fillId="0" borderId="0" xfId="0" applyFont="1" applyAlignment="1">
      <alignment vertical="center"/>
    </xf>
    <xf numFmtId="164" fontId="3" fillId="0" borderId="4" xfId="0" applyNumberFormat="1" applyFont="1" applyBorder="1" applyAlignment="1">
      <alignment horizontal="center" vertical="center" wrapText="1"/>
    </xf>
    <xf numFmtId="164" fontId="3" fillId="2" borderId="4" xfId="1" applyFont="1" applyFill="1" applyBorder="1" applyAlignment="1">
      <alignment horizontal="center" vertical="center" wrapText="1"/>
    </xf>
    <xf numFmtId="10" fontId="4" fillId="0" borderId="0" xfId="0" applyNumberFormat="1" applyFont="1"/>
    <xf numFmtId="164" fontId="5" fillId="0" borderId="4" xfId="0" applyNumberFormat="1" applyFont="1" applyBorder="1" applyAlignment="1">
      <alignment horizontal="center" vertical="center" wrapText="1"/>
    </xf>
    <xf numFmtId="0" fontId="5" fillId="0" borderId="0" xfId="0" applyFont="1" applyBorder="1" applyAlignment="1">
      <alignment horizontal="center" vertical="center" wrapText="1"/>
    </xf>
    <xf numFmtId="10" fontId="3" fillId="0" borderId="4" xfId="0" applyNumberFormat="1" applyFont="1" applyBorder="1" applyAlignment="1">
      <alignment horizontal="center" vertical="center" wrapText="1"/>
    </xf>
    <xf numFmtId="164" fontId="3" fillId="2" borderId="4" xfId="0" applyNumberFormat="1" applyFont="1" applyFill="1" applyBorder="1" applyAlignment="1">
      <alignment horizontal="center" vertical="center" wrapText="1"/>
    </xf>
    <xf numFmtId="10" fontId="5" fillId="0" borderId="4" xfId="0" applyNumberFormat="1" applyFont="1" applyBorder="1" applyAlignment="1">
      <alignment horizontal="center" vertical="center" wrapText="1"/>
    </xf>
    <xf numFmtId="0" fontId="6" fillId="0" borderId="0" xfId="0" applyFont="1"/>
    <xf numFmtId="0" fontId="4" fillId="2" borderId="0" xfId="0" applyFont="1" applyFill="1"/>
    <xf numFmtId="0" fontId="3" fillId="0" borderId="0" xfId="0" applyFont="1" applyAlignment="1">
      <alignment vertical="center"/>
    </xf>
    <xf numFmtId="0" fontId="3" fillId="0" borderId="4" xfId="0" applyFont="1" applyBorder="1" applyAlignment="1">
      <alignment horizontal="justify" vertical="center" wrapText="1"/>
    </xf>
    <xf numFmtId="10" fontId="3" fillId="0" borderId="0" xfId="0" applyNumberFormat="1" applyFont="1"/>
    <xf numFmtId="164" fontId="6" fillId="0" borderId="0" xfId="0" applyNumberFormat="1" applyFont="1"/>
    <xf numFmtId="10" fontId="3" fillId="2" borderId="0" xfId="0" applyNumberFormat="1" applyFont="1" applyFill="1"/>
    <xf numFmtId="10" fontId="6" fillId="2" borderId="0" xfId="0" applyNumberFormat="1" applyFont="1" applyFill="1"/>
    <xf numFmtId="164" fontId="5" fillId="2" borderId="4" xfId="0" applyNumberFormat="1" applyFont="1" applyFill="1" applyBorder="1" applyAlignment="1">
      <alignment horizontal="center" vertical="center" wrapText="1"/>
    </xf>
    <xf numFmtId="0" fontId="3" fillId="2" borderId="0" xfId="0" applyFont="1" applyFill="1"/>
    <xf numFmtId="0" fontId="3" fillId="0" borderId="4" xfId="0" applyFont="1" applyBorder="1" applyAlignment="1">
      <alignment horizontal="center" vertical="center" wrapText="1"/>
    </xf>
    <xf numFmtId="0" fontId="5" fillId="0" borderId="2" xfId="0" applyFont="1" applyBorder="1" applyAlignment="1">
      <alignment vertical="center" wrapText="1"/>
    </xf>
    <xf numFmtId="9" fontId="3" fillId="0" borderId="4"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3" fillId="2" borderId="0" xfId="0" applyNumberFormat="1" applyFont="1" applyFill="1" applyBorder="1" applyAlignment="1">
      <alignment horizontal="center" vertical="center" wrapText="1"/>
    </xf>
    <xf numFmtId="0" fontId="5" fillId="0" borderId="8" xfId="0" applyFont="1" applyBorder="1" applyAlignment="1">
      <alignment horizontal="center" vertical="center" wrapText="1"/>
    </xf>
    <xf numFmtId="0" fontId="5" fillId="0" borderId="3" xfId="0" applyFont="1" applyBorder="1" applyAlignment="1">
      <alignment horizontal="center" vertical="center" wrapText="1"/>
    </xf>
    <xf numFmtId="0" fontId="8" fillId="0" borderId="0" xfId="0" applyFont="1" applyAlignment="1">
      <alignment horizontal="center" vertical="center"/>
    </xf>
    <xf numFmtId="0" fontId="6" fillId="0" borderId="0" xfId="0" applyFont="1" applyAlignment="1">
      <alignment horizontal="left" vertical="center"/>
    </xf>
    <xf numFmtId="164" fontId="8" fillId="2" borderId="0" xfId="0" applyNumberFormat="1" applyFont="1" applyFill="1" applyBorder="1" applyAlignment="1">
      <alignment horizontal="center" vertical="center" wrapText="1"/>
    </xf>
    <xf numFmtId="164" fontId="6" fillId="2" borderId="0" xfId="0" applyNumberFormat="1" applyFont="1" applyFill="1" applyBorder="1" applyAlignment="1">
      <alignment horizontal="left" vertical="center" wrapText="1"/>
    </xf>
    <xf numFmtId="0" fontId="4" fillId="0" borderId="0" xfId="0" applyFont="1" applyAlignment="1">
      <alignment horizontal="center"/>
    </xf>
    <xf numFmtId="10" fontId="9" fillId="2" borderId="0" xfId="0" applyNumberFormat="1" applyFont="1" applyFill="1" applyAlignment="1">
      <alignment horizontal="center" vertical="center"/>
    </xf>
    <xf numFmtId="164" fontId="9" fillId="2" borderId="0" xfId="0" applyNumberFormat="1" applyFont="1" applyFill="1" applyBorder="1" applyAlignment="1">
      <alignment horizontal="center" vertical="center" wrapText="1"/>
    </xf>
    <xf numFmtId="165" fontId="10" fillId="0" borderId="0" xfId="0" applyNumberFormat="1" applyFont="1"/>
    <xf numFmtId="164" fontId="11" fillId="0" borderId="0" xfId="0" applyNumberFormat="1" applyFont="1" applyAlignment="1">
      <alignment horizontal="center" vertical="center"/>
    </xf>
    <xf numFmtId="0" fontId="4" fillId="0" borderId="0" xfId="0" applyFont="1" applyAlignment="1">
      <alignment horizontal="center"/>
    </xf>
    <xf numFmtId="164" fontId="5" fillId="4" borderId="4" xfId="0" applyNumberFormat="1" applyFont="1" applyFill="1" applyBorder="1" applyAlignment="1">
      <alignment horizontal="center" vertical="center" wrapText="1"/>
    </xf>
    <xf numFmtId="164" fontId="7" fillId="4" borderId="6" xfId="0" applyNumberFormat="1" applyFont="1" applyFill="1" applyBorder="1" applyAlignment="1">
      <alignment horizontal="center" vertical="center" wrapText="1"/>
    </xf>
    <xf numFmtId="10" fontId="7" fillId="5" borderId="4" xfId="0" applyNumberFormat="1" applyFont="1" applyFill="1" applyBorder="1" applyAlignment="1">
      <alignment horizontal="center" vertical="center" wrapText="1"/>
    </xf>
    <xf numFmtId="0" fontId="3" fillId="2" borderId="4" xfId="0" applyFont="1" applyFill="1" applyBorder="1" applyAlignment="1">
      <alignment vertical="center" wrapText="1"/>
    </xf>
    <xf numFmtId="0" fontId="3" fillId="2" borderId="4" xfId="0" applyFont="1" applyFill="1" applyBorder="1" applyAlignment="1">
      <alignment horizontal="justify" vertical="center" wrapText="1"/>
    </xf>
    <xf numFmtId="0" fontId="5" fillId="0" borderId="2" xfId="0" applyFont="1" applyBorder="1" applyAlignment="1">
      <alignment horizontal="center" vertical="center" wrapText="1"/>
    </xf>
    <xf numFmtId="0" fontId="3" fillId="6" borderId="4" xfId="0" applyFont="1" applyFill="1" applyBorder="1" applyAlignment="1">
      <alignment vertical="center" wrapText="1"/>
    </xf>
    <xf numFmtId="164" fontId="3" fillId="6" borderId="4" xfId="1" applyFont="1" applyFill="1" applyBorder="1" applyAlignment="1">
      <alignment horizontal="center" vertical="center" wrapText="1"/>
    </xf>
    <xf numFmtId="10" fontId="3" fillId="6" borderId="4" xfId="0" applyNumberFormat="1" applyFont="1" applyFill="1" applyBorder="1" applyAlignment="1">
      <alignment horizontal="center" vertical="center" wrapText="1"/>
    </xf>
    <xf numFmtId="164" fontId="3" fillId="6" borderId="4" xfId="0" applyNumberFormat="1" applyFont="1" applyFill="1" applyBorder="1" applyAlignment="1">
      <alignment horizontal="center" vertical="center" wrapText="1"/>
    </xf>
    <xf numFmtId="164" fontId="7" fillId="6" borderId="4" xfId="1" applyFont="1" applyFill="1" applyBorder="1" applyAlignment="1">
      <alignment horizontal="center" vertical="center" wrapText="1"/>
    </xf>
    <xf numFmtId="10" fontId="7" fillId="6" borderId="4" xfId="0" applyNumberFormat="1" applyFont="1" applyFill="1" applyBorder="1" applyAlignment="1">
      <alignment horizontal="center" vertical="center" wrapText="1"/>
    </xf>
    <xf numFmtId="164" fontId="7" fillId="2" borderId="4" xfId="0" applyNumberFormat="1" applyFont="1" applyFill="1" applyBorder="1" applyAlignment="1">
      <alignment horizontal="center" vertical="center" wrapText="1"/>
    </xf>
    <xf numFmtId="44" fontId="16" fillId="0" borderId="1" xfId="2" applyNumberFormat="1" applyFont="1" applyBorder="1" applyAlignment="1">
      <alignment horizontal="center" vertical="center" wrapText="1"/>
    </xf>
    <xf numFmtId="44" fontId="21" fillId="8" borderId="1" xfId="5" applyNumberFormat="1" applyFont="1" applyFill="1" applyBorder="1" applyAlignment="1">
      <alignment vertical="center" wrapText="1"/>
    </xf>
    <xf numFmtId="0" fontId="1" fillId="0" borderId="1" xfId="4" applyFont="1" applyBorder="1" applyAlignment="1">
      <alignment horizontal="center" vertical="center" wrapText="1"/>
    </xf>
    <xf numFmtId="0" fontId="1" fillId="0" borderId="1" xfId="4" applyFont="1" applyBorder="1" applyAlignment="1">
      <alignment horizontal="left" vertical="center" wrapText="1"/>
    </xf>
    <xf numFmtId="44" fontId="1" fillId="0" borderId="1" xfId="5" applyNumberFormat="1" applyFont="1" applyBorder="1" applyAlignment="1">
      <alignment horizontal="left" vertical="center" wrapText="1"/>
    </xf>
    <xf numFmtId="44" fontId="1" fillId="0" borderId="1" xfId="5" applyNumberFormat="1" applyFont="1" applyBorder="1" applyAlignment="1">
      <alignment vertical="center" wrapText="1"/>
    </xf>
    <xf numFmtId="44" fontId="22" fillId="8" borderId="3" xfId="5" applyNumberFormat="1" applyFont="1" applyFill="1" applyBorder="1" applyAlignment="1">
      <alignment horizontal="left" vertical="center" wrapText="1"/>
    </xf>
    <xf numFmtId="44" fontId="22" fillId="8" borderId="3" xfId="5" applyNumberFormat="1" applyFont="1" applyFill="1" applyBorder="1" applyAlignment="1">
      <alignment vertical="center" wrapText="1"/>
    </xf>
    <xf numFmtId="0" fontId="14" fillId="0" borderId="0" xfId="4" applyFont="1" applyAlignment="1">
      <alignment horizontal="left" vertical="center" wrapText="1"/>
    </xf>
    <xf numFmtId="0" fontId="1" fillId="0" borderId="0" xfId="4" applyFont="1" applyAlignment="1">
      <alignment horizontal="left" vertical="center" wrapText="1"/>
    </xf>
    <xf numFmtId="0" fontId="1" fillId="0" borderId="0" xfId="4" applyFont="1" applyAlignment="1">
      <alignment vertical="center" wrapText="1"/>
    </xf>
    <xf numFmtId="0" fontId="3" fillId="0" borderId="0" xfId="0" applyFont="1" applyBorder="1"/>
    <xf numFmtId="164" fontId="3" fillId="0" borderId="0" xfId="1" applyFont="1" applyBorder="1"/>
    <xf numFmtId="0" fontId="7" fillId="2" borderId="0" xfId="0" applyFont="1" applyFill="1" applyBorder="1" applyAlignment="1">
      <alignment horizontal="center"/>
    </xf>
    <xf numFmtId="0" fontId="7" fillId="2" borderId="0" xfId="1" applyNumberFormat="1" applyFont="1" applyFill="1" applyBorder="1" applyAlignment="1">
      <alignment horizontal="center"/>
    </xf>
    <xf numFmtId="0" fontId="7" fillId="0" borderId="0" xfId="0" applyFont="1" applyBorder="1" applyAlignment="1">
      <alignment vertical="top" wrapText="1"/>
    </xf>
    <xf numFmtId="0" fontId="3" fillId="0" borderId="0" xfId="0" applyFont="1" applyBorder="1" applyAlignment="1">
      <alignment vertical="top" wrapText="1"/>
    </xf>
    <xf numFmtId="10" fontId="3" fillId="0" borderId="0" xfId="0" applyNumberFormat="1" applyFont="1" applyBorder="1"/>
    <xf numFmtId="0" fontId="5" fillId="2" borderId="0" xfId="0" applyFont="1" applyFill="1" applyBorder="1" applyAlignment="1">
      <alignment horizontal="center" vertical="center" wrapText="1"/>
    </xf>
    <xf numFmtId="0" fontId="6" fillId="2" borderId="0" xfId="0" applyFont="1" applyFill="1"/>
    <xf numFmtId="0" fontId="15" fillId="2" borderId="0" xfId="0" applyFont="1" applyFill="1" applyAlignment="1">
      <alignment horizontal="center"/>
    </xf>
    <xf numFmtId="0" fontId="4" fillId="2" borderId="0" xfId="0" applyFont="1" applyFill="1" applyAlignment="1">
      <alignment horizontal="center"/>
    </xf>
    <xf numFmtId="164" fontId="3" fillId="2" borderId="15" xfId="0" applyNumberFormat="1" applyFont="1" applyFill="1" applyBorder="1" applyAlignment="1">
      <alignment horizontal="center" vertical="center" wrapText="1"/>
    </xf>
    <xf numFmtId="0" fontId="5" fillId="0" borderId="0" xfId="0" applyFont="1" applyBorder="1"/>
    <xf numFmtId="0" fontId="6" fillId="0" borderId="0" xfId="0" applyFont="1" applyBorder="1"/>
    <xf numFmtId="164" fontId="3" fillId="0" borderId="0" xfId="0" applyNumberFormat="1" applyFont="1" applyBorder="1"/>
    <xf numFmtId="164" fontId="4" fillId="0" borderId="0" xfId="0" applyNumberFormat="1" applyFont="1" applyBorder="1"/>
    <xf numFmtId="164" fontId="5" fillId="2" borderId="6" xfId="0" applyNumberFormat="1" applyFont="1" applyFill="1" applyBorder="1" applyAlignment="1">
      <alignment horizontal="center" vertical="center" wrapText="1"/>
    </xf>
    <xf numFmtId="0" fontId="6" fillId="0" borderId="0" xfId="0" applyFont="1" applyBorder="1" applyAlignment="1">
      <alignment horizontal="left" vertical="center"/>
    </xf>
    <xf numFmtId="164" fontId="6" fillId="0" borderId="0" xfId="0" applyNumberFormat="1" applyFont="1" applyBorder="1"/>
    <xf numFmtId="165" fontId="10" fillId="0" borderId="0" xfId="0" applyNumberFormat="1" applyFont="1" applyBorder="1"/>
    <xf numFmtId="164" fontId="11" fillId="0" borderId="0" xfId="0" applyNumberFormat="1" applyFont="1" applyBorder="1" applyAlignment="1">
      <alignment horizontal="center" vertical="center"/>
    </xf>
    <xf numFmtId="0" fontId="8" fillId="0" borderId="0" xfId="0" applyFont="1" applyBorder="1" applyAlignment="1">
      <alignment horizontal="center" vertical="center"/>
    </xf>
    <xf numFmtId="0" fontId="3" fillId="0" borderId="0" xfId="0" applyFont="1" applyFill="1"/>
    <xf numFmtId="0" fontId="5" fillId="0" borderId="0" xfId="0" applyFont="1" applyFill="1" applyBorder="1" applyAlignment="1">
      <alignment horizontal="center" vertical="center" wrapText="1"/>
    </xf>
    <xf numFmtId="0" fontId="4" fillId="0" borderId="0" xfId="0" applyFont="1" applyFill="1" applyBorder="1"/>
    <xf numFmtId="0" fontId="6" fillId="0" borderId="0" xfId="0" applyFont="1" applyFill="1" applyBorder="1"/>
    <xf numFmtId="0" fontId="4" fillId="0" borderId="0" xfId="0" applyFont="1" applyFill="1"/>
    <xf numFmtId="0" fontId="15" fillId="0" borderId="0" xfId="0" applyFont="1" applyFill="1" applyAlignment="1">
      <alignment horizontal="center"/>
    </xf>
    <xf numFmtId="0" fontId="4" fillId="0" borderId="0" xfId="0" applyFont="1" applyFill="1" applyAlignment="1">
      <alignment horizontal="center"/>
    </xf>
    <xf numFmtId="164" fontId="3" fillId="0" borderId="0" xfId="0" applyNumberFormat="1" applyFont="1" applyFill="1" applyBorder="1"/>
    <xf numFmtId="0" fontId="3" fillId="0" borderId="0" xfId="0" applyFont="1" applyFill="1" applyBorder="1"/>
    <xf numFmtId="164" fontId="4" fillId="0" borderId="0" xfId="0" applyNumberFormat="1" applyFont="1" applyFill="1" applyBorder="1"/>
    <xf numFmtId="16" fontId="3" fillId="0" borderId="0" xfId="0" applyNumberFormat="1" applyFont="1" applyFill="1" applyBorder="1"/>
    <xf numFmtId="0" fontId="8" fillId="0" borderId="0" xfId="0" applyNumberFormat="1" applyFont="1" applyFill="1" applyBorder="1"/>
    <xf numFmtId="0" fontId="5" fillId="0" borderId="0" xfId="0" applyFont="1" applyFill="1" applyBorder="1"/>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6" fillId="0" borderId="0" xfId="0" applyFont="1" applyFill="1"/>
    <xf numFmtId="0" fontId="8" fillId="0" borderId="0" xfId="0" applyFont="1" applyFill="1" applyAlignment="1">
      <alignment horizontal="center" vertical="center"/>
    </xf>
    <xf numFmtId="164" fontId="6" fillId="0" borderId="0" xfId="0" applyNumberFormat="1" applyFont="1" applyFill="1"/>
    <xf numFmtId="165" fontId="10" fillId="0" borderId="0" xfId="0" applyNumberFormat="1" applyFont="1" applyFill="1"/>
    <xf numFmtId="164" fontId="11" fillId="0" borderId="0" xfId="0" applyNumberFormat="1" applyFont="1" applyFill="1" applyAlignment="1">
      <alignment horizontal="center" vertical="center"/>
    </xf>
    <xf numFmtId="10" fontId="6" fillId="0" borderId="0" xfId="0" applyNumberFormat="1" applyFont="1" applyFill="1"/>
    <xf numFmtId="10" fontId="9" fillId="0" borderId="0" xfId="0" applyNumberFormat="1" applyFont="1" applyFill="1" applyAlignment="1">
      <alignment horizontal="center" vertical="center"/>
    </xf>
    <xf numFmtId="0" fontId="3" fillId="0" borderId="7" xfId="0" applyFont="1" applyFill="1" applyBorder="1"/>
    <xf numFmtId="0" fontId="12" fillId="0" borderId="0" xfId="0" applyFont="1" applyBorder="1"/>
    <xf numFmtId="10" fontId="3" fillId="0" borderId="0" xfId="0" applyNumberFormat="1" applyFont="1" applyFill="1" applyBorder="1"/>
    <xf numFmtId="164" fontId="3" fillId="0" borderId="0" xfId="0" applyNumberFormat="1" applyFont="1" applyFill="1"/>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2" fillId="0" borderId="0" xfId="0" applyFont="1" applyFill="1" applyAlignment="1">
      <alignment horizontal="center"/>
    </xf>
    <xf numFmtId="164" fontId="3" fillId="0" borderId="1" xfId="0" applyNumberFormat="1" applyFont="1" applyBorder="1" applyAlignment="1">
      <alignment vertical="center" wrapText="1"/>
    </xf>
    <xf numFmtId="164" fontId="5" fillId="4" borderId="1" xfId="0" applyNumberFormat="1" applyFont="1" applyFill="1" applyBorder="1"/>
    <xf numFmtId="0" fontId="5" fillId="0" borderId="1" xfId="0" applyFont="1" applyBorder="1" applyAlignment="1">
      <alignment horizontal="center"/>
    </xf>
    <xf numFmtId="0" fontId="5" fillId="3" borderId="1" xfId="0" applyFont="1" applyFill="1" applyBorder="1" applyAlignment="1">
      <alignment horizontal="center"/>
    </xf>
    <xf numFmtId="164" fontId="3" fillId="2" borderId="16" xfId="0" applyNumberFormat="1" applyFont="1" applyFill="1" applyBorder="1" applyAlignment="1">
      <alignment horizontal="center" vertical="center" wrapText="1"/>
    </xf>
    <xf numFmtId="164" fontId="3" fillId="0" borderId="1" xfId="0" applyNumberFormat="1" applyFont="1" applyBorder="1" applyAlignment="1">
      <alignment horizontal="center" vertical="center" wrapText="1"/>
    </xf>
    <xf numFmtId="164" fontId="7" fillId="4"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164" fontId="5" fillId="4" borderId="1" xfId="0" applyNumberFormat="1" applyFont="1" applyFill="1" applyBorder="1" applyAlignment="1">
      <alignment horizontal="center" vertical="center" wrapText="1"/>
    </xf>
    <xf numFmtId="164" fontId="7" fillId="6" borderId="1" xfId="1" applyFont="1" applyFill="1" applyBorder="1" applyAlignment="1">
      <alignment horizontal="center" vertical="center" wrapText="1"/>
    </xf>
    <xf numFmtId="164" fontId="3" fillId="2" borderId="1" xfId="1" applyFont="1" applyFill="1" applyBorder="1" applyAlignment="1">
      <alignment horizontal="center" vertical="center" wrapText="1"/>
    </xf>
    <xf numFmtId="164" fontId="3" fillId="0" borderId="1" xfId="1" applyFont="1" applyBorder="1" applyAlignment="1">
      <alignment horizontal="center" vertical="center" wrapText="1"/>
    </xf>
    <xf numFmtId="164" fontId="5" fillId="0" borderId="1" xfId="1" applyFont="1" applyBorder="1" applyAlignment="1">
      <alignment horizontal="center" vertical="center" wrapText="1"/>
    </xf>
    <xf numFmtId="164" fontId="3" fillId="6"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164" fontId="5" fillId="0" borderId="1" xfId="0" applyNumberFormat="1" applyFont="1" applyBorder="1" applyAlignment="1">
      <alignment horizontal="center" vertical="center" wrapText="1"/>
    </xf>
    <xf numFmtId="10" fontId="4" fillId="0" borderId="0" xfId="0" applyNumberFormat="1" applyFont="1" applyFill="1"/>
    <xf numFmtId="0" fontId="7" fillId="0" borderId="0" xfId="0" applyFont="1" applyFill="1" applyBorder="1" applyAlignment="1">
      <alignment horizontal="center"/>
    </xf>
    <xf numFmtId="0" fontId="7" fillId="0" borderId="0" xfId="1" applyNumberFormat="1" applyFont="1" applyFill="1" applyBorder="1" applyAlignment="1">
      <alignment horizontal="center"/>
    </xf>
    <xf numFmtId="0" fontId="7" fillId="0" borderId="0" xfId="0" applyFont="1" applyFill="1" applyBorder="1" applyAlignment="1">
      <alignment vertical="top" wrapText="1"/>
    </xf>
    <xf numFmtId="0" fontId="3" fillId="0" borderId="0" xfId="0" applyFont="1" applyFill="1" applyBorder="1" applyAlignment="1">
      <alignment vertical="top" wrapText="1"/>
    </xf>
    <xf numFmtId="0" fontId="8" fillId="0" borderId="0" xfId="0" applyFont="1" applyFill="1" applyBorder="1" applyAlignment="1">
      <alignment horizontal="center" vertical="center"/>
    </xf>
    <xf numFmtId="10" fontId="6" fillId="2" borderId="0" xfId="0" applyNumberFormat="1" applyFont="1" applyFill="1" applyBorder="1"/>
    <xf numFmtId="10" fontId="9" fillId="2" borderId="0" xfId="0" applyNumberFormat="1" applyFont="1" applyFill="1" applyBorder="1" applyAlignment="1">
      <alignment horizontal="center" vertical="center"/>
    </xf>
    <xf numFmtId="0" fontId="5" fillId="8" borderId="5" xfId="0" applyFont="1" applyFill="1" applyBorder="1" applyAlignment="1">
      <alignment vertical="center"/>
    </xf>
    <xf numFmtId="0" fontId="5" fillId="8" borderId="8" xfId="0" applyFont="1" applyFill="1" applyBorder="1" applyAlignment="1">
      <alignment vertical="center"/>
    </xf>
    <xf numFmtId="0" fontId="5" fillId="8" borderId="2" xfId="0" applyFont="1" applyFill="1" applyBorder="1" applyAlignment="1">
      <alignment vertical="center"/>
    </xf>
    <xf numFmtId="0" fontId="13" fillId="7" borderId="3" xfId="4" applyFont="1" applyFill="1" applyBorder="1" applyAlignment="1">
      <alignment horizontal="center" vertical="center" wrapText="1"/>
    </xf>
    <xf numFmtId="166" fontId="13" fillId="7" borderId="3" xfId="5" applyFont="1" applyFill="1" applyBorder="1" applyAlignment="1">
      <alignment horizontal="center" vertical="center" wrapText="1"/>
    </xf>
    <xf numFmtId="0" fontId="14" fillId="0" borderId="12" xfId="4" applyFont="1" applyBorder="1" applyAlignment="1">
      <alignment horizontal="center" vertical="center" wrapText="1"/>
    </xf>
    <xf numFmtId="0" fontId="14" fillId="0" borderId="0" xfId="4" applyFont="1" applyBorder="1" applyAlignment="1">
      <alignment horizontal="center" vertical="center" wrapText="1"/>
    </xf>
    <xf numFmtId="0" fontId="14" fillId="0" borderId="13" xfId="4" applyFont="1" applyBorder="1" applyAlignment="1">
      <alignment horizontal="center" vertical="center" wrapText="1"/>
    </xf>
    <xf numFmtId="0" fontId="14" fillId="0" borderId="5" xfId="4" applyFont="1" applyBorder="1" applyAlignment="1">
      <alignment horizontal="center" wrapText="1"/>
    </xf>
    <xf numFmtId="0" fontId="14" fillId="0" borderId="8" xfId="4" applyFont="1" applyBorder="1" applyAlignment="1">
      <alignment horizontal="center" wrapText="1"/>
    </xf>
    <xf numFmtId="0" fontId="14" fillId="0" borderId="2" xfId="4" applyFont="1" applyBorder="1" applyAlignment="1">
      <alignment horizontal="center" wrapText="1"/>
    </xf>
    <xf numFmtId="0" fontId="1" fillId="0" borderId="5" xfId="4" applyFont="1" applyBorder="1" applyAlignment="1">
      <alignment horizontal="center" vertical="center" wrapText="1"/>
    </xf>
    <xf numFmtId="0" fontId="1" fillId="0" borderId="8" xfId="4" applyFont="1" applyBorder="1" applyAlignment="1">
      <alignment horizontal="center" vertical="center" wrapText="1"/>
    </xf>
    <xf numFmtId="0" fontId="1" fillId="0" borderId="2" xfId="4" applyFont="1" applyBorder="1" applyAlignment="1">
      <alignment horizontal="center" vertical="center" wrapText="1"/>
    </xf>
    <xf numFmtId="0" fontId="14" fillId="0" borderId="5" xfId="4" applyFont="1" applyBorder="1" applyAlignment="1">
      <alignment horizontal="center" vertical="center" wrapText="1"/>
    </xf>
    <xf numFmtId="0" fontId="14" fillId="0" borderId="8" xfId="4" applyFont="1" applyBorder="1" applyAlignment="1">
      <alignment horizontal="center" vertical="center" wrapText="1"/>
    </xf>
    <xf numFmtId="0" fontId="14" fillId="0" borderId="2" xfId="4" applyFont="1" applyBorder="1" applyAlignment="1">
      <alignment horizontal="center" vertical="center" wrapText="1"/>
    </xf>
    <xf numFmtId="0" fontId="20" fillId="0" borderId="5" xfId="4" applyFont="1" applyBorder="1" applyAlignment="1">
      <alignment horizontal="justify" vertical="center" wrapText="1"/>
    </xf>
    <xf numFmtId="0" fontId="20" fillId="0" borderId="8" xfId="4" applyFont="1" applyBorder="1" applyAlignment="1">
      <alignment horizontal="justify" vertical="center" wrapText="1"/>
    </xf>
    <xf numFmtId="0" fontId="20" fillId="0" borderId="2" xfId="4" applyFont="1" applyBorder="1" applyAlignment="1">
      <alignment horizontal="justify" vertical="center" wrapText="1"/>
    </xf>
    <xf numFmtId="0" fontId="0" fillId="0" borderId="0" xfId="0" applyAlignment="1">
      <alignment horizontal="center"/>
    </xf>
    <xf numFmtId="0" fontId="14" fillId="0" borderId="0" xfId="4" applyFont="1" applyAlignment="1">
      <alignment horizontal="left" vertical="center" wrapText="1"/>
    </xf>
    <xf numFmtId="0" fontId="1" fillId="0" borderId="6" xfId="4" applyFont="1" applyBorder="1" applyAlignment="1">
      <alignment horizontal="center" vertical="center" wrapText="1"/>
    </xf>
    <xf numFmtId="0" fontId="19" fillId="7" borderId="5" xfId="4" applyFont="1" applyFill="1" applyBorder="1" applyAlignment="1">
      <alignment horizontal="center" vertical="center" wrapText="1"/>
    </xf>
    <xf numFmtId="0" fontId="19" fillId="7" borderId="8" xfId="4" applyFont="1" applyFill="1" applyBorder="1" applyAlignment="1">
      <alignment horizontal="center" vertical="center" wrapText="1"/>
    </xf>
    <xf numFmtId="0" fontId="19" fillId="7" borderId="2" xfId="4" applyFont="1" applyFill="1" applyBorder="1" applyAlignment="1">
      <alignment horizontal="center" vertical="center" wrapText="1"/>
    </xf>
    <xf numFmtId="0" fontId="14" fillId="0" borderId="5" xfId="4" applyFont="1" applyBorder="1" applyAlignment="1">
      <alignment horizontal="left" vertical="center" wrapText="1"/>
    </xf>
    <xf numFmtId="0" fontId="14" fillId="0" borderId="8" xfId="4" applyFont="1" applyBorder="1" applyAlignment="1">
      <alignment horizontal="left" vertical="center" wrapText="1"/>
    </xf>
    <xf numFmtId="0" fontId="14" fillId="0" borderId="2" xfId="4" applyFont="1" applyBorder="1" applyAlignment="1">
      <alignment horizontal="left" vertical="center" wrapText="1"/>
    </xf>
    <xf numFmtId="0" fontId="1" fillId="0" borderId="12" xfId="4" applyFont="1" applyBorder="1" applyAlignment="1">
      <alignment horizontal="left" vertical="center" wrapText="1"/>
    </xf>
    <xf numFmtId="0" fontId="1" fillId="0" borderId="0" xfId="4" applyFont="1" applyBorder="1" applyAlignment="1">
      <alignment horizontal="left" vertical="center" wrapText="1"/>
    </xf>
    <xf numFmtId="0" fontId="14" fillId="0" borderId="13" xfId="4" applyFont="1" applyBorder="1" applyAlignment="1">
      <alignment horizontal="left" vertical="center" wrapText="1"/>
    </xf>
    <xf numFmtId="0" fontId="1" fillId="0" borderId="0" xfId="4" applyFont="1" applyBorder="1" applyAlignment="1">
      <alignment horizontal="center" vertical="center" wrapText="1"/>
    </xf>
    <xf numFmtId="0" fontId="1" fillId="0" borderId="9" xfId="4" applyFont="1" applyBorder="1" applyAlignment="1">
      <alignment horizontal="left" vertical="center" wrapText="1"/>
    </xf>
    <xf numFmtId="0" fontId="1" fillId="0" borderId="10" xfId="4" applyFont="1" applyBorder="1" applyAlignment="1">
      <alignment horizontal="left" vertical="center" wrapText="1"/>
    </xf>
    <xf numFmtId="0" fontId="1" fillId="0" borderId="11" xfId="4" applyFont="1" applyBorder="1" applyAlignment="1">
      <alignment horizontal="left" vertical="center" wrapText="1"/>
    </xf>
    <xf numFmtId="0" fontId="14" fillId="0" borderId="12" xfId="4" applyFont="1" applyBorder="1" applyAlignment="1">
      <alignment horizontal="right" vertical="center" wrapText="1"/>
    </xf>
    <xf numFmtId="0" fontId="14" fillId="0" borderId="0" xfId="4" applyFont="1" applyBorder="1" applyAlignment="1">
      <alignment horizontal="right" vertical="center" wrapText="1"/>
    </xf>
    <xf numFmtId="0" fontId="14" fillId="0" borderId="13" xfId="4" applyFont="1" applyBorder="1" applyAlignment="1">
      <alignment horizontal="right" vertical="center" wrapText="1"/>
    </xf>
    <xf numFmtId="0" fontId="0" fillId="0" borderId="12" xfId="4" applyFont="1" applyBorder="1" applyAlignment="1">
      <alignment horizontal="left" vertical="center" wrapText="1"/>
    </xf>
    <xf numFmtId="0" fontId="0" fillId="0" borderId="0" xfId="4" applyFont="1" applyBorder="1" applyAlignment="1">
      <alignment horizontal="left" vertical="center" wrapText="1"/>
    </xf>
    <xf numFmtId="0" fontId="0" fillId="0" borderId="13" xfId="4" applyFont="1" applyBorder="1" applyAlignment="1">
      <alignment horizontal="left" vertical="center" wrapText="1"/>
    </xf>
    <xf numFmtId="0" fontId="14" fillId="0" borderId="5" xfId="4" applyFont="1" applyBorder="1" applyAlignment="1">
      <alignment horizontal="right" vertical="center" wrapText="1"/>
    </xf>
    <xf numFmtId="0" fontId="14" fillId="0" borderId="8" xfId="4" applyFont="1" applyBorder="1" applyAlignment="1">
      <alignment horizontal="right" vertical="center" wrapText="1"/>
    </xf>
    <xf numFmtId="0" fontId="14" fillId="0" borderId="2" xfId="4" applyFont="1" applyBorder="1" applyAlignment="1">
      <alignment horizontal="right" vertical="center" wrapText="1"/>
    </xf>
    <xf numFmtId="0" fontId="1" fillId="0" borderId="5" xfId="4" applyFont="1" applyBorder="1" applyAlignment="1">
      <alignment horizontal="left" vertical="center" wrapText="1"/>
    </xf>
    <xf numFmtId="0" fontId="1" fillId="0" borderId="8" xfId="4" applyFont="1" applyBorder="1" applyAlignment="1">
      <alignment horizontal="left" vertical="center" wrapText="1"/>
    </xf>
    <xf numFmtId="0" fontId="1" fillId="0" borderId="2" xfId="4" applyFont="1" applyBorder="1" applyAlignment="1">
      <alignment horizontal="left" vertical="center" wrapText="1"/>
    </xf>
    <xf numFmtId="0" fontId="14" fillId="0" borderId="10" xfId="4" applyFont="1" applyBorder="1" applyAlignment="1">
      <alignment horizontal="left" vertical="center" wrapText="1"/>
    </xf>
    <xf numFmtId="0" fontId="14" fillId="0" borderId="11" xfId="4" applyFont="1" applyBorder="1" applyAlignment="1">
      <alignment horizontal="left" vertical="center" wrapText="1"/>
    </xf>
    <xf numFmtId="0" fontId="17" fillId="0" borderId="0" xfId="3" applyBorder="1" applyAlignment="1">
      <alignment horizontal="left" vertical="center" wrapText="1"/>
    </xf>
    <xf numFmtId="0" fontId="17" fillId="0" borderId="13" xfId="3" applyBorder="1" applyAlignment="1">
      <alignment horizontal="left" vertical="center" wrapText="1"/>
    </xf>
    <xf numFmtId="0" fontId="1" fillId="0" borderId="14" xfId="4" applyFont="1" applyBorder="1" applyAlignment="1">
      <alignment horizontal="left" vertical="center" wrapText="1"/>
    </xf>
    <xf numFmtId="0" fontId="1" fillId="0" borderId="6" xfId="4" applyFont="1" applyBorder="1" applyAlignment="1">
      <alignment horizontal="left" vertical="center" wrapText="1"/>
    </xf>
    <xf numFmtId="0" fontId="14" fillId="0" borderId="6" xfId="4" applyFont="1" applyBorder="1" applyAlignment="1">
      <alignment horizontal="left" vertical="center" wrapText="1"/>
    </xf>
    <xf numFmtId="0" fontId="14" fillId="0" borderId="4" xfId="4" applyFont="1" applyBorder="1" applyAlignment="1">
      <alignment horizontal="left" vertical="center" wrapText="1"/>
    </xf>
    <xf numFmtId="0" fontId="0" fillId="0" borderId="12" xfId="4" applyFont="1" applyBorder="1" applyAlignment="1">
      <alignment horizontal="justify" vertical="center" wrapText="1"/>
    </xf>
    <xf numFmtId="0" fontId="0" fillId="0" borderId="0" xfId="4" applyFont="1" applyBorder="1" applyAlignment="1">
      <alignment horizontal="justify" vertical="center" wrapText="1"/>
    </xf>
    <xf numFmtId="0" fontId="0" fillId="0" borderId="13" xfId="4" applyFont="1" applyBorder="1" applyAlignment="1">
      <alignment horizontal="justify" vertical="center" wrapText="1"/>
    </xf>
    <xf numFmtId="0" fontId="0" fillId="0" borderId="9" xfId="4" applyFont="1" applyBorder="1" applyAlignment="1">
      <alignment horizontal="justify" vertical="center" wrapText="1"/>
    </xf>
    <xf numFmtId="0" fontId="0" fillId="0" borderId="10" xfId="4" applyFont="1" applyBorder="1" applyAlignment="1">
      <alignment horizontal="justify" vertical="center" wrapText="1"/>
    </xf>
    <xf numFmtId="0" fontId="0" fillId="0" borderId="11" xfId="4" applyFont="1" applyBorder="1" applyAlignment="1">
      <alignment horizontal="justify" vertical="center" wrapText="1"/>
    </xf>
    <xf numFmtId="0" fontId="0" fillId="0" borderId="14" xfId="4" applyFont="1" applyBorder="1" applyAlignment="1">
      <alignment horizontal="justify" vertical="center"/>
    </xf>
    <xf numFmtId="0" fontId="0" fillId="0" borderId="6" xfId="4" applyFont="1" applyBorder="1" applyAlignment="1">
      <alignment horizontal="justify" vertical="center"/>
    </xf>
    <xf numFmtId="0" fontId="0" fillId="0" borderId="4" xfId="4" applyFont="1" applyBorder="1" applyAlignment="1">
      <alignment horizontal="justify" vertical="center"/>
    </xf>
    <xf numFmtId="0" fontId="0" fillId="0" borderId="0" xfId="4" applyFont="1" applyAlignment="1">
      <alignment horizontal="center" vertical="center" wrapText="1"/>
    </xf>
    <xf numFmtId="0" fontId="0" fillId="0" borderId="12" xfId="4" applyFont="1" applyBorder="1" applyAlignment="1">
      <alignment horizontal="left" wrapText="1"/>
    </xf>
    <xf numFmtId="0" fontId="0" fillId="0" borderId="0" xfId="4" applyFont="1" applyBorder="1" applyAlignment="1">
      <alignment horizontal="left" wrapText="1"/>
    </xf>
    <xf numFmtId="0" fontId="0" fillId="0" borderId="13" xfId="4" applyFont="1" applyBorder="1" applyAlignment="1">
      <alignment horizontal="left" wrapText="1"/>
    </xf>
    <xf numFmtId="0" fontId="0" fillId="0" borderId="12" xfId="4" applyFont="1" applyBorder="1" applyAlignment="1">
      <alignment horizontal="left" vertical="top" wrapText="1"/>
    </xf>
    <xf numFmtId="0" fontId="0" fillId="0" borderId="0" xfId="4" applyFont="1" applyBorder="1" applyAlignment="1">
      <alignment horizontal="left" vertical="top" wrapText="1"/>
    </xf>
    <xf numFmtId="0" fontId="0" fillId="0" borderId="13" xfId="4" applyFont="1" applyBorder="1" applyAlignment="1">
      <alignment horizontal="left" vertical="top" wrapText="1"/>
    </xf>
    <xf numFmtId="0" fontId="0" fillId="0" borderId="14" xfId="4" applyFont="1" applyBorder="1" applyAlignment="1">
      <alignment horizontal="left" vertical="top" wrapText="1"/>
    </xf>
    <xf numFmtId="0" fontId="0" fillId="0" borderId="6" xfId="4" applyFont="1" applyBorder="1" applyAlignment="1">
      <alignment horizontal="left" vertical="top" wrapText="1"/>
    </xf>
    <xf numFmtId="0" fontId="0" fillId="0" borderId="4" xfId="4" applyFont="1" applyBorder="1" applyAlignment="1">
      <alignment horizontal="left" vertical="top" wrapText="1"/>
    </xf>
    <xf numFmtId="0" fontId="14" fillId="0" borderId="0" xfId="4" applyFont="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24" fillId="8" borderId="5" xfId="0" applyFont="1" applyFill="1" applyBorder="1" applyAlignment="1">
      <alignment horizontal="center"/>
    </xf>
    <xf numFmtId="0" fontId="24" fillId="8" borderId="8" xfId="0" applyFont="1" applyFill="1" applyBorder="1" applyAlignment="1">
      <alignment horizontal="center"/>
    </xf>
    <xf numFmtId="0" fontId="24" fillId="8" borderId="2" xfId="0" applyFont="1" applyFill="1" applyBorder="1" applyAlignment="1">
      <alignment horizontal="center"/>
    </xf>
    <xf numFmtId="0" fontId="23" fillId="0" borderId="9" xfId="0" applyFont="1" applyBorder="1" applyAlignment="1">
      <alignment horizontal="center"/>
    </xf>
    <xf numFmtId="0" fontId="23" fillId="0" borderId="10" xfId="0" applyFont="1" applyBorder="1" applyAlignment="1">
      <alignment horizontal="center"/>
    </xf>
    <xf numFmtId="0" fontId="23" fillId="0" borderId="11" xfId="0" applyFont="1" applyBorder="1" applyAlignment="1">
      <alignment horizontal="center"/>
    </xf>
    <xf numFmtId="0" fontId="5" fillId="8" borderId="5" xfId="0" applyFont="1" applyFill="1" applyBorder="1" applyAlignment="1">
      <alignment horizontal="center" vertical="center" wrapText="1"/>
    </xf>
    <xf numFmtId="0" fontId="5" fillId="8" borderId="8" xfId="0" applyFont="1" applyFill="1" applyBorder="1" applyAlignment="1">
      <alignment horizontal="center" vertical="center" wrapText="1"/>
    </xf>
    <xf numFmtId="0" fontId="5" fillId="8" borderId="2" xfId="0" applyFont="1" applyFill="1" applyBorder="1" applyAlignment="1">
      <alignment horizontal="center" vertical="center" wrapText="1"/>
    </xf>
    <xf numFmtId="0" fontId="3" fillId="0" borderId="0" xfId="0" applyFont="1" applyFill="1" applyBorder="1" applyAlignment="1">
      <alignment horizontal="center"/>
    </xf>
    <xf numFmtId="0" fontId="5" fillId="8" borderId="5"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2" xfId="0" applyFont="1" applyFill="1" applyBorder="1" applyAlignment="1">
      <alignment horizontal="center" vertical="center"/>
    </xf>
    <xf numFmtId="0" fontId="7" fillId="0" borderId="14" xfId="0" applyFont="1" applyBorder="1" applyAlignment="1">
      <alignment horizontal="center"/>
    </xf>
    <xf numFmtId="0" fontId="7" fillId="0" borderId="6" xfId="0" applyFont="1" applyBorder="1" applyAlignment="1">
      <alignment horizontal="center"/>
    </xf>
    <xf numFmtId="0" fontId="7" fillId="0" borderId="4" xfId="0" applyFont="1" applyBorder="1" applyAlignment="1">
      <alignment horizontal="center"/>
    </xf>
    <xf numFmtId="0" fontId="3" fillId="8" borderId="14" xfId="0" applyFont="1" applyFill="1" applyBorder="1" applyAlignment="1">
      <alignment horizontal="center" vertical="center"/>
    </xf>
    <xf numFmtId="0" fontId="5" fillId="8" borderId="6" xfId="0" applyFont="1" applyFill="1" applyBorder="1" applyAlignment="1">
      <alignment horizontal="center" vertical="center"/>
    </xf>
    <xf numFmtId="0" fontId="5" fillId="8" borderId="4" xfId="0" applyFont="1" applyFill="1" applyBorder="1" applyAlignment="1">
      <alignment horizontal="center" vertical="center"/>
    </xf>
    <xf numFmtId="0" fontId="5" fillId="8" borderId="9" xfId="0" applyFont="1" applyFill="1" applyBorder="1" applyAlignment="1">
      <alignment horizontal="center"/>
    </xf>
    <xf numFmtId="0" fontId="5" fillId="8" borderId="10" xfId="0" applyFont="1" applyFill="1" applyBorder="1" applyAlignment="1">
      <alignment horizontal="center"/>
    </xf>
    <xf numFmtId="0" fontId="5" fillId="8" borderId="11" xfId="0" applyFont="1" applyFill="1" applyBorder="1" applyAlignment="1">
      <alignment horizontal="center"/>
    </xf>
    <xf numFmtId="0" fontId="5" fillId="8" borderId="5" xfId="0" applyFont="1" applyFill="1" applyBorder="1" applyAlignment="1">
      <alignment horizontal="center"/>
    </xf>
    <xf numFmtId="0" fontId="5" fillId="8" borderId="8" xfId="0" applyFont="1" applyFill="1" applyBorder="1" applyAlignment="1">
      <alignment horizontal="center"/>
    </xf>
    <xf numFmtId="0" fontId="5" fillId="8" borderId="2" xfId="0" applyFont="1" applyFill="1" applyBorder="1" applyAlignment="1">
      <alignment horizontal="center"/>
    </xf>
    <xf numFmtId="0" fontId="5" fillId="8" borderId="14" xfId="0" applyFont="1" applyFill="1" applyBorder="1" applyAlignment="1">
      <alignment horizontal="center" vertical="center"/>
    </xf>
    <xf numFmtId="0" fontId="23" fillId="8" borderId="5" xfId="0" applyFont="1" applyFill="1" applyBorder="1" applyAlignment="1">
      <alignment horizontal="center"/>
    </xf>
    <xf numFmtId="0" fontId="23" fillId="8" borderId="8" xfId="0" applyFont="1" applyFill="1" applyBorder="1" applyAlignment="1">
      <alignment horizontal="center"/>
    </xf>
    <xf numFmtId="0" fontId="23" fillId="8" borderId="2" xfId="0" applyFont="1" applyFill="1" applyBorder="1" applyAlignment="1">
      <alignment horizontal="center"/>
    </xf>
    <xf numFmtId="0" fontId="3" fillId="0" borderId="0" xfId="0" applyFont="1" applyBorder="1" applyAlignment="1">
      <alignment horizontal="center" wrapText="1"/>
    </xf>
    <xf numFmtId="0" fontId="3" fillId="0" borderId="0" xfId="0" applyFont="1" applyBorder="1" applyAlignment="1">
      <alignment horizontal="center"/>
    </xf>
    <xf numFmtId="0" fontId="3" fillId="0" borderId="0" xfId="0" applyFont="1" applyAlignment="1">
      <alignment horizontal="center"/>
    </xf>
  </cellXfs>
  <cellStyles count="6">
    <cellStyle name="Hiperlink" xfId="3" builtinId="8"/>
    <cellStyle name="Moeda" xfId="1" builtinId="4"/>
    <cellStyle name="Normal" xfId="0" builtinId="0"/>
    <cellStyle name="Normal 9" xfId="4" xr:uid="{ED295106-E123-4B8C-8C15-5F997975066F}"/>
    <cellStyle name="Vírgula" xfId="2" builtinId="3"/>
    <cellStyle name="Vírgula 5" xfId="5" xr:uid="{90D5DB9F-4433-4203-82D2-322FB2292B2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3</xdr:col>
      <xdr:colOff>25400</xdr:colOff>
      <xdr:row>63</xdr:row>
      <xdr:rowOff>19050</xdr:rowOff>
    </xdr:from>
    <xdr:ext cx="1615785" cy="559771"/>
    <xdr:pic>
      <xdr:nvPicPr>
        <xdr:cNvPr id="2" name="Imagem 1">
          <a:extLst>
            <a:ext uri="{FF2B5EF4-FFF2-40B4-BE49-F238E27FC236}">
              <a16:creationId xmlns:a16="http://schemas.microsoft.com/office/drawing/2014/main" id="{7405C1D7-FFFE-45C5-B989-B811BC87D008}"/>
            </a:ext>
          </a:extLst>
        </xdr:cNvPr>
        <xdr:cNvPicPr>
          <a:picLocks noChangeAspect="1"/>
        </xdr:cNvPicPr>
      </xdr:nvPicPr>
      <xdr:blipFill>
        <a:blip xmlns:r="http://schemas.openxmlformats.org/officeDocument/2006/relationships" r:embed="rId1">
          <a:clrChange>
            <a:clrFrom>
              <a:srgbClr val="FCFCFC"/>
            </a:clrFrom>
            <a:clrTo>
              <a:srgbClr val="FCFCFC">
                <a:alpha val="0"/>
              </a:srgbClr>
            </a:clrTo>
          </a:clrChange>
          <a:extLst>
            <a:ext uri="{28A0092B-C50C-407E-A947-70E740481C1C}">
              <a14:useLocalDpi xmlns:a14="http://schemas.microsoft.com/office/drawing/2010/main" val="0"/>
            </a:ext>
          </a:extLst>
        </a:blip>
        <a:stretch>
          <a:fillRect/>
        </a:stretch>
      </xdr:blipFill>
      <xdr:spPr>
        <a:xfrm>
          <a:off x="2006600" y="19411950"/>
          <a:ext cx="1615785" cy="559771"/>
        </a:xfrm>
        <a:prstGeom prst="rect">
          <a:avLst/>
        </a:prstGeom>
      </xdr:spPr>
    </xdr:pic>
    <xdr:clientData/>
  </xdr:oneCellAnchor>
  <xdr:oneCellAnchor>
    <xdr:from>
      <xdr:col>3</xdr:col>
      <xdr:colOff>177802</xdr:colOff>
      <xdr:row>0</xdr:row>
      <xdr:rowOff>0</xdr:rowOff>
    </xdr:from>
    <xdr:ext cx="1404215" cy="1076325"/>
    <xdr:pic>
      <xdr:nvPicPr>
        <xdr:cNvPr id="3" name="Imagem 2">
          <a:extLst>
            <a:ext uri="{FF2B5EF4-FFF2-40B4-BE49-F238E27FC236}">
              <a16:creationId xmlns:a16="http://schemas.microsoft.com/office/drawing/2014/main" id="{B36FD4B1-1597-4B02-A349-7A7931670991}"/>
            </a:ext>
          </a:extLst>
        </xdr:cNvPr>
        <xdr:cNvPicPr>
          <a:picLocks noChangeAspect="1"/>
        </xdr:cNvPicPr>
      </xdr:nvPicPr>
      <xdr:blipFill>
        <a:blip xmlns:r="http://schemas.openxmlformats.org/officeDocument/2006/relationships" r:embed="rId2" cstate="print">
          <a:clrChange>
            <a:clrFrom>
              <a:srgbClr val="FDFDFD"/>
            </a:clrFrom>
            <a:clrTo>
              <a:srgbClr val="FDFDFD">
                <a:alpha val="0"/>
              </a:srgbClr>
            </a:clrTo>
          </a:clrChange>
          <a:extLst>
            <a:ext uri="{28A0092B-C50C-407E-A947-70E740481C1C}">
              <a14:useLocalDpi xmlns:a14="http://schemas.microsoft.com/office/drawing/2010/main" val="0"/>
            </a:ext>
          </a:extLst>
        </a:blip>
        <a:stretch>
          <a:fillRect/>
        </a:stretch>
      </xdr:blipFill>
      <xdr:spPr>
        <a:xfrm>
          <a:off x="3321052" y="0"/>
          <a:ext cx="1404215" cy="107632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3-10%20-%20PROPOSTA%20MJSP%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ta"/>
      <sheetName val="Resumo"/>
      <sheetName val="Encarregado 1"/>
      <sheetName val="Jardineiro 1"/>
      <sheetName val="Auxiliar 1"/>
      <sheetName val="Piscineiro 1"/>
      <sheetName val="CONTRATO"/>
      <sheetName val="Memoria de Cálculo "/>
      <sheetName val="Materiais"/>
    </sheetNames>
    <sheetDataSet>
      <sheetData sheetId="0"/>
      <sheetData sheetId="1">
        <row r="7">
          <cell r="C7">
            <v>2</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verdflora@verdflora.com.b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80110-96D8-4D00-92CB-66CB2549119C}">
  <dimension ref="A1:G69"/>
  <sheetViews>
    <sheetView tabSelected="1" topLeftCell="A21" zoomScaleNormal="100" workbookViewId="0">
      <selection activeCell="K71" sqref="K71"/>
    </sheetView>
  </sheetViews>
  <sheetFormatPr defaultRowHeight="20.100000000000001" customHeight="1" x14ac:dyDescent="0.25"/>
  <cols>
    <col min="1" max="1" width="5.42578125" customWidth="1"/>
    <col min="2" max="2" width="11.28515625" customWidth="1"/>
    <col min="3" max="3" width="13" customWidth="1"/>
    <col min="4" max="4" width="14.42578125" customWidth="1"/>
    <col min="5" max="5" width="13.85546875" customWidth="1"/>
    <col min="6" max="6" width="14.5703125" customWidth="1"/>
    <col min="7" max="7" width="15.85546875" customWidth="1"/>
  </cols>
  <sheetData>
    <row r="1" spans="1:7" ht="60" customHeight="1" x14ac:dyDescent="0.25">
      <c r="A1" s="166"/>
      <c r="B1" s="166"/>
      <c r="C1" s="166"/>
      <c r="D1" s="166"/>
      <c r="E1" s="166"/>
      <c r="F1" s="166"/>
      <c r="G1" s="166"/>
    </row>
    <row r="2" spans="1:7" ht="15" x14ac:dyDescent="0.25">
      <c r="A2" s="167" t="s">
        <v>96</v>
      </c>
      <c r="B2" s="167"/>
      <c r="C2" s="167"/>
      <c r="D2" s="167"/>
      <c r="E2" s="167"/>
      <c r="F2" s="167"/>
      <c r="G2" s="167"/>
    </row>
    <row r="3" spans="1:7" ht="15" x14ac:dyDescent="0.25">
      <c r="A3" s="167" t="s">
        <v>97</v>
      </c>
      <c r="B3" s="167"/>
      <c r="C3" s="167"/>
      <c r="D3" s="167"/>
      <c r="E3" s="167"/>
      <c r="F3" s="167"/>
      <c r="G3" s="167"/>
    </row>
    <row r="4" spans="1:7" ht="15" x14ac:dyDescent="0.25">
      <c r="A4" s="167"/>
      <c r="B4" s="167"/>
      <c r="C4" s="167"/>
      <c r="D4" s="167"/>
      <c r="E4" s="167"/>
      <c r="F4" s="167"/>
      <c r="G4" s="167"/>
    </row>
    <row r="5" spans="1:7" ht="15" x14ac:dyDescent="0.25">
      <c r="A5" s="167" t="s">
        <v>98</v>
      </c>
      <c r="B5" s="167"/>
      <c r="C5" s="167"/>
      <c r="D5" s="167"/>
      <c r="E5" s="167"/>
      <c r="F5" s="167"/>
      <c r="G5" s="167"/>
    </row>
    <row r="6" spans="1:7" ht="15" x14ac:dyDescent="0.25">
      <c r="A6" s="167" t="s">
        <v>99</v>
      </c>
      <c r="B6" s="167"/>
      <c r="C6" s="167"/>
      <c r="D6" s="167"/>
      <c r="E6" s="167"/>
      <c r="F6" s="167"/>
      <c r="G6" s="167"/>
    </row>
    <row r="7" spans="1:7" ht="15.75" thickBot="1" x14ac:dyDescent="0.3">
      <c r="A7" s="168"/>
      <c r="B7" s="168"/>
      <c r="C7" s="168"/>
      <c r="D7" s="168"/>
      <c r="E7" s="168"/>
      <c r="F7" s="168"/>
      <c r="G7" s="168"/>
    </row>
    <row r="8" spans="1:7" ht="19.5" thickBot="1" x14ac:dyDescent="0.3">
      <c r="A8" s="169" t="s">
        <v>100</v>
      </c>
      <c r="B8" s="170"/>
      <c r="C8" s="170"/>
      <c r="D8" s="170"/>
      <c r="E8" s="170"/>
      <c r="F8" s="170"/>
      <c r="G8" s="171"/>
    </row>
    <row r="9" spans="1:7" ht="15.75" thickBot="1" x14ac:dyDescent="0.3">
      <c r="A9" s="161"/>
      <c r="B9" s="161"/>
      <c r="C9" s="161"/>
      <c r="D9" s="161"/>
      <c r="E9" s="161"/>
      <c r="F9" s="161"/>
      <c r="G9" s="161"/>
    </row>
    <row r="10" spans="1:7" ht="15.75" thickBot="1" x14ac:dyDescent="0.3">
      <c r="A10" s="172" t="s">
        <v>101</v>
      </c>
      <c r="B10" s="173"/>
      <c r="C10" s="173"/>
      <c r="D10" s="173"/>
      <c r="E10" s="173"/>
      <c r="F10" s="173"/>
      <c r="G10" s="174"/>
    </row>
    <row r="11" spans="1:7" ht="15.75" thickBot="1" x14ac:dyDescent="0.3">
      <c r="A11" s="161"/>
      <c r="B11" s="161"/>
      <c r="C11" s="161"/>
      <c r="D11" s="161"/>
      <c r="E11" s="161"/>
      <c r="F11" s="161"/>
      <c r="G11" s="161"/>
    </row>
    <row r="12" spans="1:7" ht="15.75" thickBot="1" x14ac:dyDescent="0.3">
      <c r="A12" s="163" t="s">
        <v>102</v>
      </c>
      <c r="B12" s="164"/>
      <c r="C12" s="164"/>
      <c r="D12" s="164"/>
      <c r="E12" s="164"/>
      <c r="F12" s="164"/>
      <c r="G12" s="165"/>
    </row>
    <row r="13" spans="1:7" ht="15.75" thickBot="1" x14ac:dyDescent="0.3">
      <c r="A13" s="178"/>
      <c r="B13" s="178"/>
      <c r="C13" s="178"/>
      <c r="D13" s="178"/>
      <c r="E13" s="178"/>
      <c r="F13" s="178"/>
      <c r="G13" s="178"/>
    </row>
    <row r="14" spans="1:7" ht="15.75" thickBot="1" x14ac:dyDescent="0.3">
      <c r="A14" s="160" t="s">
        <v>103</v>
      </c>
      <c r="B14" s="161"/>
      <c r="C14" s="161"/>
      <c r="D14" s="161"/>
      <c r="E14" s="161"/>
      <c r="F14" s="161"/>
      <c r="G14" s="162"/>
    </row>
    <row r="15" spans="1:7" ht="15.75" thickBot="1" x14ac:dyDescent="0.3">
      <c r="A15" s="151"/>
      <c r="B15" s="152"/>
      <c r="C15" s="152"/>
      <c r="D15" s="152"/>
      <c r="E15" s="152"/>
      <c r="F15" s="152"/>
      <c r="G15" s="153"/>
    </row>
    <row r="16" spans="1:7" ht="15.75" thickBot="1" x14ac:dyDescent="0.3">
      <c r="A16" s="179" t="s">
        <v>104</v>
      </c>
      <c r="B16" s="180"/>
      <c r="C16" s="180"/>
      <c r="D16" s="180"/>
      <c r="E16" s="180"/>
      <c r="F16" s="181"/>
      <c r="G16" s="60">
        <f>F27</f>
        <v>33823.577953644977</v>
      </c>
    </row>
    <row r="17" spans="1:7" ht="15" x14ac:dyDescent="0.25">
      <c r="A17" s="182" t="s">
        <v>105</v>
      </c>
      <c r="B17" s="183"/>
      <c r="C17" s="183"/>
      <c r="D17" s="183"/>
      <c r="E17" s="183"/>
      <c r="F17" s="183"/>
      <c r="G17" s="184"/>
    </row>
    <row r="18" spans="1:7" ht="15.75" thickBot="1" x14ac:dyDescent="0.3">
      <c r="A18" s="151"/>
      <c r="B18" s="152"/>
      <c r="C18" s="152"/>
      <c r="D18" s="152"/>
      <c r="E18" s="152"/>
      <c r="F18" s="152"/>
      <c r="G18" s="153"/>
    </row>
    <row r="19" spans="1:7" ht="15.75" thickBot="1" x14ac:dyDescent="0.3">
      <c r="A19" s="185" t="s">
        <v>106</v>
      </c>
      <c r="B19" s="186"/>
      <c r="C19" s="186"/>
      <c r="D19" s="186"/>
      <c r="E19" s="186"/>
      <c r="F19" s="187"/>
      <c r="G19" s="60">
        <f>G27</f>
        <v>405882.9354437397</v>
      </c>
    </row>
    <row r="20" spans="1:7" ht="15" x14ac:dyDescent="0.25">
      <c r="A20" s="182" t="s">
        <v>107</v>
      </c>
      <c r="B20" s="183"/>
      <c r="C20" s="183"/>
      <c r="D20" s="183"/>
      <c r="E20" s="183"/>
      <c r="F20" s="183"/>
      <c r="G20" s="184"/>
    </row>
    <row r="21" spans="1:7" ht="15" x14ac:dyDescent="0.25">
      <c r="A21" s="151"/>
      <c r="B21" s="152"/>
      <c r="C21" s="152"/>
      <c r="D21" s="152"/>
      <c r="E21" s="152"/>
      <c r="F21" s="152"/>
      <c r="G21" s="153"/>
    </row>
    <row r="22" spans="1:7" ht="45.75" thickBot="1" x14ac:dyDescent="0.3">
      <c r="A22" s="149" t="s">
        <v>108</v>
      </c>
      <c r="B22" s="149" t="s">
        <v>109</v>
      </c>
      <c r="C22" s="149" t="s">
        <v>110</v>
      </c>
      <c r="D22" s="149" t="s">
        <v>111</v>
      </c>
      <c r="E22" s="149" t="s">
        <v>112</v>
      </c>
      <c r="F22" s="149" t="s">
        <v>113</v>
      </c>
      <c r="G22" s="150" t="s">
        <v>114</v>
      </c>
    </row>
    <row r="23" spans="1:7" ht="15.75" thickBot="1" x14ac:dyDescent="0.3">
      <c r="A23" s="61">
        <v>1</v>
      </c>
      <c r="B23" s="62" t="s">
        <v>157</v>
      </c>
      <c r="C23" s="61" t="s">
        <v>115</v>
      </c>
      <c r="D23" s="61">
        <v>2</v>
      </c>
      <c r="E23" s="63">
        <f>'01 -JARDINEIRO 44H'!C126</f>
        <v>4706.9930119871215</v>
      </c>
      <c r="F23" s="63">
        <f>D23*E23</f>
        <v>9413.9860239742429</v>
      </c>
      <c r="G23" s="64">
        <f>F23*12</f>
        <v>112967.83228769092</v>
      </c>
    </row>
    <row r="24" spans="1:7" ht="30.75" thickBot="1" x14ac:dyDescent="0.3">
      <c r="A24" s="61">
        <v>2</v>
      </c>
      <c r="B24" s="62" t="s">
        <v>116</v>
      </c>
      <c r="C24" s="61" t="s">
        <v>115</v>
      </c>
      <c r="D24" s="61">
        <v>4</v>
      </c>
      <c r="E24" s="63">
        <f>'02 - AUXILIAR'!C126</f>
        <v>3187.5531439528654</v>
      </c>
      <c r="F24" s="63">
        <f>D24*E24</f>
        <v>12750.212575811462</v>
      </c>
      <c r="G24" s="64">
        <f>F24*12</f>
        <v>153002.55090973753</v>
      </c>
    </row>
    <row r="25" spans="1:7" ht="30.75" thickBot="1" x14ac:dyDescent="0.3">
      <c r="A25" s="61">
        <v>3</v>
      </c>
      <c r="B25" s="62" t="s">
        <v>158</v>
      </c>
      <c r="C25" s="61" t="s">
        <v>115</v>
      </c>
      <c r="D25" s="61">
        <v>1</v>
      </c>
      <c r="E25" s="63">
        <f>'03 - ENCARREGADO'!C126</f>
        <v>5499.9688567501398</v>
      </c>
      <c r="F25" s="63">
        <f>D25*E25</f>
        <v>5499.9688567501398</v>
      </c>
      <c r="G25" s="64">
        <f>F25*12</f>
        <v>65999.626281001678</v>
      </c>
    </row>
    <row r="26" spans="1:7" ht="15.75" thickBot="1" x14ac:dyDescent="0.3">
      <c r="A26" s="61">
        <v>4</v>
      </c>
      <c r="B26" s="62" t="s">
        <v>117</v>
      </c>
      <c r="C26" s="61" t="s">
        <v>115</v>
      </c>
      <c r="D26" s="61">
        <f>[1]Resumo!C7</f>
        <v>2</v>
      </c>
      <c r="E26" s="63">
        <f>'04 - PISCINEIRO'!C126</f>
        <v>3079.7052485545673</v>
      </c>
      <c r="F26" s="63">
        <f>D26*E26</f>
        <v>6159.4104971091347</v>
      </c>
      <c r="G26" s="64">
        <f>F26*12</f>
        <v>73912.925965309609</v>
      </c>
    </row>
    <row r="27" spans="1:7" ht="16.5" thickBot="1" x14ac:dyDescent="0.3">
      <c r="A27" s="188" t="s">
        <v>118</v>
      </c>
      <c r="B27" s="189"/>
      <c r="C27" s="189"/>
      <c r="D27" s="189"/>
      <c r="E27" s="190"/>
      <c r="F27" s="65">
        <f>SUM(F23:F26)</f>
        <v>33823.577953644977</v>
      </c>
      <c r="G27" s="66">
        <f>SUM(G23:G26)</f>
        <v>405882.9354437397</v>
      </c>
    </row>
    <row r="28" spans="1:7" ht="15.75" thickBot="1" x14ac:dyDescent="0.3">
      <c r="A28" s="191"/>
      <c r="B28" s="192"/>
      <c r="C28" s="192"/>
      <c r="D28" s="192"/>
      <c r="E28" s="192"/>
      <c r="F28" s="192"/>
      <c r="G28" s="193"/>
    </row>
    <row r="29" spans="1:7" ht="15.75" thickBot="1" x14ac:dyDescent="0.3">
      <c r="A29" s="154" t="s">
        <v>119</v>
      </c>
      <c r="B29" s="155"/>
      <c r="C29" s="155"/>
      <c r="D29" s="155"/>
      <c r="E29" s="155"/>
      <c r="F29" s="155"/>
      <c r="G29" s="156"/>
    </row>
    <row r="30" spans="1:7" ht="15.75" thickBot="1" x14ac:dyDescent="0.3">
      <c r="A30" s="154"/>
      <c r="B30" s="155"/>
      <c r="C30" s="155"/>
      <c r="D30" s="155"/>
      <c r="E30" s="155"/>
      <c r="F30" s="155"/>
      <c r="G30" s="156"/>
    </row>
    <row r="31" spans="1:7" ht="15" x14ac:dyDescent="0.25">
      <c r="A31" s="179" t="s">
        <v>120</v>
      </c>
      <c r="B31" s="180"/>
      <c r="C31" s="194" t="s">
        <v>121</v>
      </c>
      <c r="D31" s="194"/>
      <c r="E31" s="194"/>
      <c r="F31" s="194"/>
      <c r="G31" s="195"/>
    </row>
    <row r="32" spans="1:7" ht="15" x14ac:dyDescent="0.25">
      <c r="A32" s="175" t="s">
        <v>122</v>
      </c>
      <c r="B32" s="176"/>
      <c r="C32" s="167" t="s">
        <v>123</v>
      </c>
      <c r="D32" s="167"/>
      <c r="E32" s="167"/>
      <c r="F32" s="167"/>
      <c r="G32" s="177"/>
    </row>
    <row r="33" spans="1:7" ht="15" x14ac:dyDescent="0.25">
      <c r="A33" s="175" t="s">
        <v>124</v>
      </c>
      <c r="B33" s="176"/>
      <c r="C33" s="167" t="s">
        <v>125</v>
      </c>
      <c r="D33" s="167"/>
      <c r="E33" s="167"/>
      <c r="F33" s="167"/>
      <c r="G33" s="177"/>
    </row>
    <row r="34" spans="1:7" ht="15" x14ac:dyDescent="0.25">
      <c r="A34" s="175" t="s">
        <v>126</v>
      </c>
      <c r="B34" s="176"/>
      <c r="C34" s="196" t="s">
        <v>127</v>
      </c>
      <c r="D34" s="196"/>
      <c r="E34" s="196"/>
      <c r="F34" s="196"/>
      <c r="G34" s="197"/>
    </row>
    <row r="35" spans="1:7" ht="15" x14ac:dyDescent="0.25">
      <c r="A35" s="175" t="s">
        <v>128</v>
      </c>
      <c r="B35" s="176"/>
      <c r="C35" s="167" t="s">
        <v>129</v>
      </c>
      <c r="D35" s="167"/>
      <c r="E35" s="167"/>
      <c r="F35" s="167"/>
      <c r="G35" s="177"/>
    </row>
    <row r="36" spans="1:7" ht="15.75" thickBot="1" x14ac:dyDescent="0.3">
      <c r="A36" s="198" t="s">
        <v>130</v>
      </c>
      <c r="B36" s="199"/>
      <c r="C36" s="200" t="s">
        <v>131</v>
      </c>
      <c r="D36" s="200"/>
      <c r="E36" s="200"/>
      <c r="F36" s="200"/>
      <c r="G36" s="201"/>
    </row>
    <row r="37" spans="1:7" ht="15.75" thickBot="1" x14ac:dyDescent="0.3">
      <c r="A37" s="157"/>
      <c r="B37" s="158"/>
      <c r="C37" s="158"/>
      <c r="D37" s="158"/>
      <c r="E37" s="158"/>
      <c r="F37" s="158"/>
      <c r="G37" s="159"/>
    </row>
    <row r="38" spans="1:7" ht="15.75" thickBot="1" x14ac:dyDescent="0.3">
      <c r="A38" s="154" t="s">
        <v>132</v>
      </c>
      <c r="B38" s="155"/>
      <c r="C38" s="155"/>
      <c r="D38" s="155"/>
      <c r="E38" s="155"/>
      <c r="F38" s="155"/>
      <c r="G38" s="156"/>
    </row>
    <row r="39" spans="1:7" ht="15.75" thickBot="1" x14ac:dyDescent="0.3">
      <c r="A39" s="154"/>
      <c r="B39" s="155"/>
      <c r="C39" s="155"/>
      <c r="D39" s="155"/>
      <c r="E39" s="155"/>
      <c r="F39" s="155"/>
      <c r="G39" s="156"/>
    </row>
    <row r="40" spans="1:7" ht="15" x14ac:dyDescent="0.25">
      <c r="A40" s="179" t="s">
        <v>133</v>
      </c>
      <c r="B40" s="180"/>
      <c r="C40" s="194" t="s">
        <v>134</v>
      </c>
      <c r="D40" s="194"/>
      <c r="E40" s="194"/>
      <c r="F40" s="194"/>
      <c r="G40" s="195"/>
    </row>
    <row r="41" spans="1:7" ht="45" x14ac:dyDescent="0.25">
      <c r="A41" s="175" t="s">
        <v>135</v>
      </c>
      <c r="B41" s="176"/>
      <c r="C41" s="67" t="s">
        <v>136</v>
      </c>
      <c r="D41" s="167" t="s">
        <v>137</v>
      </c>
      <c r="E41" s="167"/>
      <c r="F41" s="167"/>
      <c r="G41" s="177"/>
    </row>
    <row r="42" spans="1:7" ht="15.75" thickBot="1" x14ac:dyDescent="0.3">
      <c r="A42" s="198" t="s">
        <v>138</v>
      </c>
      <c r="B42" s="199"/>
      <c r="C42" s="200" t="s">
        <v>139</v>
      </c>
      <c r="D42" s="200"/>
      <c r="E42" s="200"/>
      <c r="F42" s="200"/>
      <c r="G42" s="201"/>
    </row>
    <row r="43" spans="1:7" ht="15.75" thickBot="1" x14ac:dyDescent="0.3">
      <c r="A43" s="158"/>
      <c r="B43" s="158"/>
      <c r="C43" s="158"/>
      <c r="D43" s="158"/>
      <c r="E43" s="158"/>
      <c r="F43" s="158"/>
      <c r="G43" s="158"/>
    </row>
    <row r="44" spans="1:7" ht="15.75" thickBot="1" x14ac:dyDescent="0.3">
      <c r="A44" s="160" t="s">
        <v>140</v>
      </c>
      <c r="B44" s="161"/>
      <c r="C44" s="161"/>
      <c r="D44" s="161"/>
      <c r="E44" s="161"/>
      <c r="F44" s="161"/>
      <c r="G44" s="162"/>
    </row>
    <row r="45" spans="1:7" ht="15.75" thickBot="1" x14ac:dyDescent="0.3">
      <c r="A45" s="160"/>
      <c r="B45" s="161"/>
      <c r="C45" s="161"/>
      <c r="D45" s="161"/>
      <c r="E45" s="161"/>
      <c r="F45" s="161"/>
      <c r="G45" s="162"/>
    </row>
    <row r="46" spans="1:7" ht="34.5" customHeight="1" x14ac:dyDescent="0.25">
      <c r="A46" s="205" t="s">
        <v>160</v>
      </c>
      <c r="B46" s="206"/>
      <c r="C46" s="206"/>
      <c r="D46" s="206"/>
      <c r="E46" s="206"/>
      <c r="F46" s="206"/>
      <c r="G46" s="207"/>
    </row>
    <row r="47" spans="1:7" ht="15" x14ac:dyDescent="0.25">
      <c r="A47" s="202" t="s">
        <v>141</v>
      </c>
      <c r="B47" s="203"/>
      <c r="C47" s="203"/>
      <c r="D47" s="203"/>
      <c r="E47" s="203"/>
      <c r="F47" s="203"/>
      <c r="G47" s="204"/>
    </row>
    <row r="48" spans="1:7" ht="51" customHeight="1" thickBot="1" x14ac:dyDescent="0.3">
      <c r="A48" s="208" t="s">
        <v>142</v>
      </c>
      <c r="B48" s="209"/>
      <c r="C48" s="209"/>
      <c r="D48" s="209"/>
      <c r="E48" s="209"/>
      <c r="F48" s="209"/>
      <c r="G48" s="210"/>
    </row>
    <row r="49" spans="1:7" ht="50.25" customHeight="1" x14ac:dyDescent="0.25">
      <c r="A49" s="205" t="s">
        <v>143</v>
      </c>
      <c r="B49" s="206"/>
      <c r="C49" s="206"/>
      <c r="D49" s="206"/>
      <c r="E49" s="206"/>
      <c r="F49" s="206"/>
      <c r="G49" s="207"/>
    </row>
    <row r="50" spans="1:7" ht="67.5" customHeight="1" x14ac:dyDescent="0.25">
      <c r="A50" s="202" t="s">
        <v>144</v>
      </c>
      <c r="B50" s="203"/>
      <c r="C50" s="203"/>
      <c r="D50" s="203"/>
      <c r="E50" s="203"/>
      <c r="F50" s="203"/>
      <c r="G50" s="204"/>
    </row>
    <row r="51" spans="1:7" ht="54" customHeight="1" x14ac:dyDescent="0.25">
      <c r="A51" s="202" t="s">
        <v>145</v>
      </c>
      <c r="B51" s="203"/>
      <c r="C51" s="203"/>
      <c r="D51" s="203"/>
      <c r="E51" s="203"/>
      <c r="F51" s="203"/>
      <c r="G51" s="204"/>
    </row>
    <row r="52" spans="1:7" ht="60.75" customHeight="1" x14ac:dyDescent="0.25">
      <c r="A52" s="202" t="s">
        <v>146</v>
      </c>
      <c r="B52" s="203"/>
      <c r="C52" s="203"/>
      <c r="D52" s="203"/>
      <c r="E52" s="203"/>
      <c r="F52" s="203"/>
      <c r="G52" s="204"/>
    </row>
    <row r="53" spans="1:7" ht="34.5" customHeight="1" x14ac:dyDescent="0.25">
      <c r="A53" s="202" t="s">
        <v>147</v>
      </c>
      <c r="B53" s="203"/>
      <c r="C53" s="203"/>
      <c r="D53" s="203"/>
      <c r="E53" s="203"/>
      <c r="F53" s="203"/>
      <c r="G53" s="204"/>
    </row>
    <row r="54" spans="1:7" ht="36" customHeight="1" x14ac:dyDescent="0.25">
      <c r="A54" s="212" t="s">
        <v>148</v>
      </c>
      <c r="B54" s="213"/>
      <c r="C54" s="213"/>
      <c r="D54" s="213"/>
      <c r="E54" s="213"/>
      <c r="F54" s="213"/>
      <c r="G54" s="214"/>
    </row>
    <row r="55" spans="1:7" ht="48.75" customHeight="1" x14ac:dyDescent="0.25">
      <c r="A55" s="202" t="s">
        <v>149</v>
      </c>
      <c r="B55" s="203"/>
      <c r="C55" s="203"/>
      <c r="D55" s="203"/>
      <c r="E55" s="203"/>
      <c r="F55" s="203"/>
      <c r="G55" s="204"/>
    </row>
    <row r="56" spans="1:7" ht="33.75" customHeight="1" x14ac:dyDescent="0.25">
      <c r="A56" s="185" t="s">
        <v>150</v>
      </c>
      <c r="B56" s="186"/>
      <c r="C56" s="186"/>
      <c r="D56" s="186"/>
      <c r="E56" s="186"/>
      <c r="F56" s="186"/>
      <c r="G56" s="187"/>
    </row>
    <row r="57" spans="1:7" ht="29.25" customHeight="1" x14ac:dyDescent="0.25">
      <c r="A57" s="215" t="s">
        <v>151</v>
      </c>
      <c r="B57" s="216"/>
      <c r="C57" s="216"/>
      <c r="D57" s="216"/>
      <c r="E57" s="216"/>
      <c r="F57" s="216"/>
      <c r="G57" s="217"/>
    </row>
    <row r="58" spans="1:7" ht="48" customHeight="1" x14ac:dyDescent="0.25">
      <c r="A58" s="215" t="s">
        <v>152</v>
      </c>
      <c r="B58" s="216"/>
      <c r="C58" s="216"/>
      <c r="D58" s="216"/>
      <c r="E58" s="216"/>
      <c r="F58" s="216"/>
      <c r="G58" s="217"/>
    </row>
    <row r="59" spans="1:7" ht="47.25" customHeight="1" x14ac:dyDescent="0.25">
      <c r="A59" s="215" t="s">
        <v>153</v>
      </c>
      <c r="B59" s="216"/>
      <c r="C59" s="216"/>
      <c r="D59" s="216"/>
      <c r="E59" s="216"/>
      <c r="F59" s="216"/>
      <c r="G59" s="217"/>
    </row>
    <row r="60" spans="1:7" ht="29.25" customHeight="1" x14ac:dyDescent="0.25">
      <c r="A60" s="215" t="s">
        <v>154</v>
      </c>
      <c r="B60" s="216"/>
      <c r="C60" s="216"/>
      <c r="D60" s="216"/>
      <c r="E60" s="216"/>
      <c r="F60" s="216"/>
      <c r="G60" s="217"/>
    </row>
    <row r="61" spans="1:7" ht="51" customHeight="1" thickBot="1" x14ac:dyDescent="0.3">
      <c r="A61" s="218" t="s">
        <v>155</v>
      </c>
      <c r="B61" s="219"/>
      <c r="C61" s="219"/>
      <c r="D61" s="219"/>
      <c r="E61" s="219"/>
      <c r="F61" s="219"/>
      <c r="G61" s="220"/>
    </row>
    <row r="62" spans="1:7" ht="15" x14ac:dyDescent="0.25">
      <c r="A62" s="68"/>
      <c r="B62" s="67"/>
      <c r="C62" s="67"/>
      <c r="D62" s="67"/>
      <c r="E62" s="67"/>
      <c r="F62" s="67"/>
      <c r="G62" s="67"/>
    </row>
    <row r="63" spans="1:7" ht="15" x14ac:dyDescent="0.25">
      <c r="A63" s="211" t="s">
        <v>159</v>
      </c>
      <c r="B63" s="211"/>
      <c r="C63" s="211"/>
      <c r="D63" s="211"/>
      <c r="E63" s="211"/>
      <c r="F63" s="211"/>
      <c r="G63" s="211"/>
    </row>
    <row r="64" spans="1:7" ht="15" x14ac:dyDescent="0.25">
      <c r="A64" s="69"/>
      <c r="B64" s="69"/>
      <c r="C64" s="69"/>
      <c r="D64" s="69"/>
      <c r="E64" s="69"/>
      <c r="F64" s="69"/>
      <c r="G64" s="69"/>
    </row>
    <row r="65" spans="1:7" ht="15" x14ac:dyDescent="0.25">
      <c r="A65" s="69"/>
      <c r="B65" s="69"/>
      <c r="C65" s="69"/>
      <c r="D65" s="69"/>
      <c r="E65" s="69"/>
      <c r="F65" s="69"/>
      <c r="G65" s="69"/>
    </row>
    <row r="66" spans="1:7" ht="15" x14ac:dyDescent="0.25">
      <c r="A66" s="69"/>
      <c r="B66" s="69"/>
      <c r="C66" s="69"/>
      <c r="D66" s="69"/>
      <c r="E66" s="69"/>
      <c r="F66" s="69"/>
      <c r="G66" s="69"/>
    </row>
    <row r="67" spans="1:7" ht="15" x14ac:dyDescent="0.25">
      <c r="A67" s="221" t="s">
        <v>121</v>
      </c>
      <c r="B67" s="221"/>
      <c r="C67" s="221"/>
      <c r="D67" s="221"/>
      <c r="E67" s="221"/>
      <c r="F67" s="221"/>
      <c r="G67" s="221"/>
    </row>
    <row r="68" spans="1:7" ht="15" x14ac:dyDescent="0.25">
      <c r="A68" s="211" t="s">
        <v>134</v>
      </c>
      <c r="B68" s="211"/>
      <c r="C68" s="211"/>
      <c r="D68" s="211"/>
      <c r="E68" s="211"/>
      <c r="F68" s="211"/>
      <c r="G68" s="211"/>
    </row>
    <row r="69" spans="1:7" ht="15" x14ac:dyDescent="0.25">
      <c r="A69" s="211" t="s">
        <v>156</v>
      </c>
      <c r="B69" s="211"/>
      <c r="C69" s="211"/>
      <c r="D69" s="211"/>
      <c r="E69" s="211"/>
      <c r="F69" s="211"/>
      <c r="G69" s="211"/>
    </row>
  </sheetData>
  <mergeCells count="69">
    <mergeCell ref="A69:G69"/>
    <mergeCell ref="A54:G54"/>
    <mergeCell ref="A55:G55"/>
    <mergeCell ref="A56:G56"/>
    <mergeCell ref="A57:G57"/>
    <mergeCell ref="A58:G58"/>
    <mergeCell ref="A59:G59"/>
    <mergeCell ref="A60:G60"/>
    <mergeCell ref="A61:G61"/>
    <mergeCell ref="A63:G63"/>
    <mergeCell ref="A67:G67"/>
    <mergeCell ref="A68:G68"/>
    <mergeCell ref="A53:G53"/>
    <mergeCell ref="A42:B42"/>
    <mergeCell ref="C42:G42"/>
    <mergeCell ref="A43:G43"/>
    <mergeCell ref="A44:G44"/>
    <mergeCell ref="A46:G46"/>
    <mergeCell ref="A47:G47"/>
    <mergeCell ref="A48:G48"/>
    <mergeCell ref="A49:G49"/>
    <mergeCell ref="A50:G50"/>
    <mergeCell ref="A51:G51"/>
    <mergeCell ref="A52:G52"/>
    <mergeCell ref="A36:B36"/>
    <mergeCell ref="C36:G36"/>
    <mergeCell ref="A38:G38"/>
    <mergeCell ref="A40:B40"/>
    <mergeCell ref="C40:G40"/>
    <mergeCell ref="A33:B33"/>
    <mergeCell ref="C33:G33"/>
    <mergeCell ref="A34:B34"/>
    <mergeCell ref="C34:G34"/>
    <mergeCell ref="A35:B35"/>
    <mergeCell ref="C35:G35"/>
    <mergeCell ref="A13:G13"/>
    <mergeCell ref="A14:G14"/>
    <mergeCell ref="A16:F16"/>
    <mergeCell ref="A17:G17"/>
    <mergeCell ref="A19:F19"/>
    <mergeCell ref="A18:G18"/>
    <mergeCell ref="A12:G12"/>
    <mergeCell ref="A1:G1"/>
    <mergeCell ref="A2:G2"/>
    <mergeCell ref="A3:G3"/>
    <mergeCell ref="A4:G4"/>
    <mergeCell ref="A5:G5"/>
    <mergeCell ref="A6:G6"/>
    <mergeCell ref="A7:G7"/>
    <mergeCell ref="A8:G8"/>
    <mergeCell ref="A9:G9"/>
    <mergeCell ref="A10:G10"/>
    <mergeCell ref="A11:G11"/>
    <mergeCell ref="A15:G15"/>
    <mergeCell ref="A30:G30"/>
    <mergeCell ref="A39:G39"/>
    <mergeCell ref="A37:G37"/>
    <mergeCell ref="A45:G45"/>
    <mergeCell ref="A32:B32"/>
    <mergeCell ref="C32:G32"/>
    <mergeCell ref="A20:G20"/>
    <mergeCell ref="A27:E27"/>
    <mergeCell ref="A28:G28"/>
    <mergeCell ref="A29:G29"/>
    <mergeCell ref="A31:B31"/>
    <mergeCell ref="C31:G31"/>
    <mergeCell ref="A21:G21"/>
    <mergeCell ref="A41:B41"/>
    <mergeCell ref="D41:G41"/>
  </mergeCells>
  <hyperlinks>
    <hyperlink ref="C34" r:id="rId1" xr:uid="{1C8BD022-64DC-4EAC-812D-BFE1939CF2C2}"/>
  </hyperlinks>
  <pageMargins left="0.511811024" right="0.511811024" top="0.78740157499999996" bottom="0.78740157499999996" header="0.31496062000000002" footer="0.31496062000000002"/>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33"/>
  <sheetViews>
    <sheetView view="pageBreakPreview" topLeftCell="A115" zoomScaleNormal="100" zoomScaleSheetLayoutView="100" workbookViewId="0">
      <selection activeCell="F78" sqref="F78"/>
    </sheetView>
  </sheetViews>
  <sheetFormatPr defaultRowHeight="15.75" x14ac:dyDescent="0.25"/>
  <cols>
    <col min="1" max="1" width="9.140625" style="1"/>
    <col min="2" max="2" width="39.7109375" style="1" customWidth="1"/>
    <col min="3" max="3" width="18" style="1" customWidth="1"/>
    <col min="4" max="5" width="14.28515625" style="1" customWidth="1"/>
    <col min="6" max="6" width="55.7109375" style="1" bestFit="1" customWidth="1"/>
    <col min="7" max="7" width="36.140625" style="1" customWidth="1"/>
    <col min="8" max="9" width="9.140625" style="1"/>
    <col min="10" max="10" width="11.5703125" style="1" bestFit="1" customWidth="1"/>
    <col min="11" max="16384" width="9.140625" style="1"/>
  </cols>
  <sheetData>
    <row r="1" spans="1:5" ht="24" thickBot="1" x14ac:dyDescent="0.4">
      <c r="A1" s="224" t="s">
        <v>162</v>
      </c>
      <c r="B1" s="225"/>
      <c r="C1" s="225"/>
      <c r="D1" s="226"/>
      <c r="E1" s="121"/>
    </row>
    <row r="2" spans="1:5" x14ac:dyDescent="0.25">
      <c r="A2" s="227" t="s">
        <v>93</v>
      </c>
      <c r="B2" s="228"/>
      <c r="C2" s="228"/>
      <c r="D2" s="229"/>
      <c r="E2" s="98"/>
    </row>
    <row r="3" spans="1:5" ht="16.5" thickBot="1" x14ac:dyDescent="0.3">
      <c r="A3" s="237" t="s">
        <v>95</v>
      </c>
      <c r="B3" s="238"/>
      <c r="C3" s="238"/>
      <c r="D3" s="239"/>
      <c r="E3" s="92"/>
    </row>
    <row r="4" spans="1:5" x14ac:dyDescent="0.25">
      <c r="A4" s="243" t="s">
        <v>94</v>
      </c>
      <c r="B4" s="244"/>
      <c r="C4" s="244"/>
      <c r="D4" s="245"/>
      <c r="E4" s="92"/>
    </row>
    <row r="5" spans="1:5" ht="16.5" thickBot="1" x14ac:dyDescent="0.3">
      <c r="A5" s="240" t="s">
        <v>0</v>
      </c>
      <c r="B5" s="241"/>
      <c r="C5" s="241"/>
      <c r="D5" s="242"/>
    </row>
    <row r="6" spans="1:5" ht="16.5" thickBot="1" x14ac:dyDescent="0.3"/>
    <row r="7" spans="1:5" ht="16.5" thickBot="1" x14ac:dyDescent="0.3">
      <c r="A7" s="2">
        <v>1</v>
      </c>
      <c r="B7" s="3" t="s">
        <v>1</v>
      </c>
      <c r="C7" s="3" t="s">
        <v>2</v>
      </c>
    </row>
    <row r="8" spans="1:5" ht="16.5" thickBot="1" x14ac:dyDescent="0.3">
      <c r="A8" s="4" t="s">
        <v>3</v>
      </c>
      <c r="B8" s="5" t="s">
        <v>4</v>
      </c>
      <c r="C8" s="6">
        <v>1826.64</v>
      </c>
      <c r="D8" s="19"/>
    </row>
    <row r="9" spans="1:5" ht="16.5" thickBot="1" x14ac:dyDescent="0.3">
      <c r="A9" s="4" t="s">
        <v>5</v>
      </c>
      <c r="B9" s="5" t="s">
        <v>6</v>
      </c>
      <c r="C9" s="6"/>
    </row>
    <row r="10" spans="1:5" ht="16.5" thickBot="1" x14ac:dyDescent="0.3">
      <c r="A10" s="4" t="s">
        <v>7</v>
      </c>
      <c r="B10" s="5" t="s">
        <v>8</v>
      </c>
      <c r="C10" s="6"/>
    </row>
    <row r="11" spans="1:5" ht="16.5" thickBot="1" x14ac:dyDescent="0.3">
      <c r="A11" s="4" t="s">
        <v>9</v>
      </c>
      <c r="B11" s="5" t="s">
        <v>10</v>
      </c>
      <c r="C11" s="6"/>
      <c r="D11" s="7"/>
      <c r="E11" s="7"/>
    </row>
    <row r="12" spans="1:5" ht="16.5" thickBot="1" x14ac:dyDescent="0.3">
      <c r="A12" s="4" t="s">
        <v>11</v>
      </c>
      <c r="B12" s="5" t="s">
        <v>12</v>
      </c>
      <c r="C12" s="6"/>
    </row>
    <row r="13" spans="1:5" ht="16.5" thickBot="1" x14ac:dyDescent="0.3">
      <c r="A13" s="4"/>
      <c r="B13" s="5"/>
      <c r="C13" s="6"/>
      <c r="D13" s="8"/>
      <c r="E13" s="8"/>
    </row>
    <row r="14" spans="1:5" ht="16.5" thickBot="1" x14ac:dyDescent="0.3">
      <c r="A14" s="4" t="s">
        <v>13</v>
      </c>
      <c r="B14" s="5" t="s">
        <v>14</v>
      </c>
      <c r="C14" s="6"/>
    </row>
    <row r="15" spans="1:5" ht="16.5" thickBot="1" x14ac:dyDescent="0.3">
      <c r="A15" s="222" t="s">
        <v>15</v>
      </c>
      <c r="B15" s="223"/>
      <c r="C15" s="9">
        <f>SUM(C8:C14)</f>
        <v>1826.64</v>
      </c>
      <c r="D15" s="36"/>
    </row>
    <row r="16" spans="1:5" ht="16.5" thickBot="1" x14ac:dyDescent="0.3"/>
    <row r="17" spans="1:6" ht="16.5" thickBot="1" x14ac:dyDescent="0.3">
      <c r="A17" s="234" t="s">
        <v>16</v>
      </c>
      <c r="B17" s="235"/>
      <c r="C17" s="235"/>
      <c r="D17" s="236"/>
    </row>
    <row r="18" spans="1:6" ht="16.5" thickBot="1" x14ac:dyDescent="0.3">
      <c r="A18" s="10"/>
    </row>
    <row r="19" spans="1:6" ht="16.5" thickBot="1" x14ac:dyDescent="0.3">
      <c r="A19" s="234" t="s">
        <v>17</v>
      </c>
      <c r="B19" s="235"/>
      <c r="C19" s="235"/>
      <c r="D19" s="236"/>
    </row>
    <row r="20" spans="1:6" ht="16.5" thickBot="1" x14ac:dyDescent="0.3">
      <c r="D20" s="92"/>
      <c r="E20" s="92"/>
      <c r="F20" s="92"/>
    </row>
    <row r="21" spans="1:6" ht="32.25" thickBot="1" x14ac:dyDescent="0.3">
      <c r="A21" s="2" t="s">
        <v>18</v>
      </c>
      <c r="B21" s="3" t="s">
        <v>19</v>
      </c>
      <c r="C21" s="3" t="s">
        <v>2</v>
      </c>
      <c r="D21" s="92"/>
      <c r="E21" s="92"/>
      <c r="F21" s="92"/>
    </row>
    <row r="22" spans="1:6" ht="16.5" thickBot="1" x14ac:dyDescent="0.3">
      <c r="A22" s="4" t="s">
        <v>3</v>
      </c>
      <c r="B22" s="5" t="s">
        <v>20</v>
      </c>
      <c r="C22" s="11">
        <f>C15*8.33%</f>
        <v>152.15911199999999</v>
      </c>
      <c r="D22" s="107"/>
      <c r="E22" s="117"/>
      <c r="F22" s="92"/>
    </row>
    <row r="23" spans="1:6" ht="16.5" thickBot="1" x14ac:dyDescent="0.3">
      <c r="A23" s="4" t="s">
        <v>5</v>
      </c>
      <c r="B23" s="52" t="s">
        <v>21</v>
      </c>
      <c r="C23" s="53">
        <f>C15*12.1%</f>
        <v>221.02343999999999</v>
      </c>
      <c r="D23" s="96"/>
      <c r="E23" s="138"/>
      <c r="F23" s="114"/>
    </row>
    <row r="24" spans="1:6" ht="16.5" thickBot="1" x14ac:dyDescent="0.3">
      <c r="A24" s="222" t="s">
        <v>15</v>
      </c>
      <c r="B24" s="223"/>
      <c r="C24" s="14">
        <f>SUM(C22:C23)</f>
        <v>373.18255199999999</v>
      </c>
      <c r="D24" s="107"/>
      <c r="E24" s="92"/>
      <c r="F24" s="92"/>
    </row>
    <row r="25" spans="1:6" ht="16.5" thickBot="1" x14ac:dyDescent="0.3">
      <c r="D25" s="92"/>
      <c r="E25" s="92"/>
      <c r="F25" s="92"/>
    </row>
    <row r="26" spans="1:6" ht="32.25" customHeight="1" thickBot="1" x14ac:dyDescent="0.3">
      <c r="A26" s="230" t="s">
        <v>22</v>
      </c>
      <c r="B26" s="231"/>
      <c r="C26" s="231"/>
      <c r="D26" s="232"/>
      <c r="E26" s="93"/>
    </row>
    <row r="27" spans="1:6" ht="16.5" thickBot="1" x14ac:dyDescent="0.3">
      <c r="E27" s="92"/>
    </row>
    <row r="28" spans="1:6" ht="16.5" thickBot="1" x14ac:dyDescent="0.3">
      <c r="A28" s="2" t="s">
        <v>23</v>
      </c>
      <c r="B28" s="3" t="s">
        <v>24</v>
      </c>
      <c r="C28" s="3" t="s">
        <v>25</v>
      </c>
      <c r="D28" s="3" t="s">
        <v>2</v>
      </c>
      <c r="E28" s="93"/>
      <c r="F28" s="92"/>
    </row>
    <row r="29" spans="1:6" ht="16.5" thickBot="1" x14ac:dyDescent="0.3">
      <c r="A29" s="4" t="s">
        <v>3</v>
      </c>
      <c r="B29" s="52" t="s">
        <v>26</v>
      </c>
      <c r="C29" s="57">
        <v>0.08</v>
      </c>
      <c r="D29" s="55">
        <f t="shared" ref="D29:D36" si="0">(C$15+C$24)*C29</f>
        <v>175.98580416000001</v>
      </c>
      <c r="E29" s="96"/>
      <c r="F29" s="92"/>
    </row>
    <row r="30" spans="1:6" ht="16.5" thickBot="1" x14ac:dyDescent="0.3">
      <c r="A30" s="4" t="s">
        <v>5</v>
      </c>
      <c r="B30" s="5" t="s">
        <v>27</v>
      </c>
      <c r="C30" s="16">
        <v>2.5000000000000001E-2</v>
      </c>
      <c r="D30" s="17">
        <f t="shared" si="0"/>
        <v>54.995563800000006</v>
      </c>
      <c r="E30" s="107"/>
      <c r="F30" s="92"/>
    </row>
    <row r="31" spans="1:6" ht="16.5" thickBot="1" x14ac:dyDescent="0.3">
      <c r="A31" s="4" t="s">
        <v>7</v>
      </c>
      <c r="B31" s="52" t="s">
        <v>28</v>
      </c>
      <c r="C31" s="54">
        <v>0</v>
      </c>
      <c r="D31" s="55">
        <f t="shared" si="0"/>
        <v>0</v>
      </c>
      <c r="E31" s="96"/>
      <c r="F31" s="92"/>
    </row>
    <row r="32" spans="1:6" ht="16.5" thickBot="1" x14ac:dyDescent="0.3">
      <c r="A32" s="4" t="s">
        <v>9</v>
      </c>
      <c r="B32" s="5" t="s">
        <v>29</v>
      </c>
      <c r="C32" s="16">
        <v>1.4999999999999999E-2</v>
      </c>
      <c r="D32" s="17">
        <f t="shared" si="0"/>
        <v>32.997338280000001</v>
      </c>
      <c r="E32" s="107"/>
      <c r="F32" s="92"/>
    </row>
    <row r="33" spans="1:7" ht="16.5" thickBot="1" x14ac:dyDescent="0.3">
      <c r="A33" s="4" t="s">
        <v>11</v>
      </c>
      <c r="B33" s="5" t="s">
        <v>30</v>
      </c>
      <c r="C33" s="16">
        <v>0.01</v>
      </c>
      <c r="D33" s="17">
        <f t="shared" si="0"/>
        <v>21.998225520000002</v>
      </c>
      <c r="E33" s="107"/>
      <c r="F33" s="92"/>
    </row>
    <row r="34" spans="1:7" ht="16.5" thickBot="1" x14ac:dyDescent="0.3">
      <c r="A34" s="4" t="s">
        <v>31</v>
      </c>
      <c r="B34" s="5" t="s">
        <v>32</v>
      </c>
      <c r="C34" s="16">
        <v>6.0000000000000001E-3</v>
      </c>
      <c r="D34" s="17">
        <f t="shared" si="0"/>
        <v>13.198935312000001</v>
      </c>
      <c r="E34" s="107"/>
      <c r="F34" s="92"/>
    </row>
    <row r="35" spans="1:7" ht="16.5" thickBot="1" x14ac:dyDescent="0.3">
      <c r="A35" s="4" t="s">
        <v>13</v>
      </c>
      <c r="B35" s="5" t="s">
        <v>33</v>
      </c>
      <c r="C35" s="16">
        <v>2E-3</v>
      </c>
      <c r="D35" s="17">
        <f t="shared" si="0"/>
        <v>4.3996451040000002</v>
      </c>
      <c r="E35" s="107"/>
      <c r="F35" s="92"/>
    </row>
    <row r="36" spans="1:7" ht="16.5" thickBot="1" x14ac:dyDescent="0.3">
      <c r="A36" s="4" t="s">
        <v>34</v>
      </c>
      <c r="B36" s="5" t="s">
        <v>35</v>
      </c>
      <c r="C36" s="16">
        <v>0.08</v>
      </c>
      <c r="D36" s="17">
        <f t="shared" si="0"/>
        <v>175.98580416000001</v>
      </c>
      <c r="E36" s="107"/>
      <c r="F36" s="92"/>
    </row>
    <row r="37" spans="1:7" ht="16.5" thickBot="1" x14ac:dyDescent="0.3">
      <c r="A37" s="222" t="s">
        <v>36</v>
      </c>
      <c r="B37" s="223"/>
      <c r="C37" s="18">
        <f>SUM(C29:C36)</f>
        <v>0.21800000000000003</v>
      </c>
      <c r="D37" s="14">
        <f>SUM(D29:D36)</f>
        <v>479.561316336</v>
      </c>
      <c r="E37" s="107"/>
      <c r="F37" s="92"/>
    </row>
    <row r="38" spans="1:7" ht="16.5" thickBot="1" x14ac:dyDescent="0.3"/>
    <row r="39" spans="1:7" ht="16.5" thickBot="1" x14ac:dyDescent="0.3">
      <c r="A39" s="234" t="s">
        <v>37</v>
      </c>
      <c r="B39" s="235"/>
      <c r="C39" s="235"/>
      <c r="D39" s="235"/>
      <c r="E39" s="236"/>
    </row>
    <row r="40" spans="1:7" ht="16.5" thickBot="1" x14ac:dyDescent="0.3">
      <c r="E40" s="100"/>
      <c r="F40" s="100"/>
      <c r="G40" s="100"/>
    </row>
    <row r="41" spans="1:7" ht="16.5" thickBot="1" x14ac:dyDescent="0.3">
      <c r="A41" s="2" t="s">
        <v>38</v>
      </c>
      <c r="B41" s="3" t="s">
        <v>39</v>
      </c>
      <c r="C41" s="3" t="s">
        <v>2</v>
      </c>
      <c r="D41" s="92"/>
      <c r="E41" s="100"/>
      <c r="F41" s="100"/>
      <c r="G41" s="100"/>
    </row>
    <row r="42" spans="1:7" ht="16.5" thickBot="1" x14ac:dyDescent="0.3">
      <c r="A42" s="4" t="s">
        <v>3</v>
      </c>
      <c r="B42" s="52" t="s">
        <v>40</v>
      </c>
      <c r="C42" s="56">
        <f>(22*11)-(6%*C8)</f>
        <v>132.4016</v>
      </c>
      <c r="D42" s="117"/>
      <c r="E42" s="94"/>
      <c r="F42" s="139"/>
      <c r="G42" s="100"/>
    </row>
    <row r="43" spans="1:7" ht="16.5" thickBot="1" x14ac:dyDescent="0.3">
      <c r="A43" s="4" t="s">
        <v>5</v>
      </c>
      <c r="B43" s="5" t="s">
        <v>41</v>
      </c>
      <c r="C43" s="12">
        <f>22*33.62</f>
        <v>739.64</v>
      </c>
      <c r="D43" s="117"/>
      <c r="E43" s="95"/>
      <c r="F43" s="140"/>
      <c r="G43" s="100"/>
    </row>
    <row r="44" spans="1:7" ht="16.5" thickBot="1" x14ac:dyDescent="0.3">
      <c r="A44" s="4" t="s">
        <v>7</v>
      </c>
      <c r="B44" s="5" t="s">
        <v>42</v>
      </c>
      <c r="C44" s="6"/>
      <c r="E44" s="95"/>
      <c r="F44" s="141"/>
      <c r="G44" s="100"/>
    </row>
    <row r="45" spans="1:7" ht="16.5" thickBot="1" x14ac:dyDescent="0.3">
      <c r="A45" s="4" t="s">
        <v>9</v>
      </c>
      <c r="B45" s="5" t="s">
        <v>43</v>
      </c>
      <c r="C45" s="6"/>
      <c r="E45" s="95"/>
      <c r="F45" s="142"/>
      <c r="G45" s="100"/>
    </row>
    <row r="46" spans="1:7" ht="16.5" thickBot="1" x14ac:dyDescent="0.3">
      <c r="A46" s="4" t="s">
        <v>11</v>
      </c>
      <c r="B46" s="5" t="s">
        <v>44</v>
      </c>
      <c r="C46" s="6"/>
      <c r="E46" s="95"/>
      <c r="F46" s="100"/>
      <c r="G46" s="100"/>
    </row>
    <row r="47" spans="1:7" ht="16.5" thickBot="1" x14ac:dyDescent="0.3">
      <c r="A47" s="222" t="s">
        <v>15</v>
      </c>
      <c r="B47" s="223"/>
      <c r="C47" s="9">
        <f>SUM(C42:C46)</f>
        <v>872.04160000000002</v>
      </c>
      <c r="E47" s="143"/>
      <c r="F47" s="100"/>
      <c r="G47" s="100"/>
    </row>
    <row r="48" spans="1:7" ht="16.5" thickBot="1" x14ac:dyDescent="0.3"/>
    <row r="49" spans="1:6" ht="16.5" customHeight="1" thickBot="1" x14ac:dyDescent="0.3">
      <c r="A49" s="146" t="s">
        <v>45</v>
      </c>
      <c r="B49" s="147"/>
      <c r="C49" s="147"/>
      <c r="D49" s="147"/>
      <c r="E49" s="148"/>
    </row>
    <row r="50" spans="1:6" ht="16.5" thickBot="1" x14ac:dyDescent="0.3"/>
    <row r="51" spans="1:6" ht="32.25" thickBot="1" x14ac:dyDescent="0.3">
      <c r="A51" s="2">
        <v>2</v>
      </c>
      <c r="B51" s="3" t="s">
        <v>46</v>
      </c>
      <c r="C51" s="3" t="s">
        <v>2</v>
      </c>
    </row>
    <row r="52" spans="1:6" ht="32.25" thickBot="1" x14ac:dyDescent="0.3">
      <c r="A52" s="4" t="s">
        <v>18</v>
      </c>
      <c r="B52" s="5" t="s">
        <v>19</v>
      </c>
      <c r="C52" s="11">
        <f>C24</f>
        <v>373.18255199999999</v>
      </c>
      <c r="D52" s="37"/>
    </row>
    <row r="53" spans="1:6" ht="16.5" thickBot="1" x14ac:dyDescent="0.3">
      <c r="A53" s="4" t="s">
        <v>23</v>
      </c>
      <c r="B53" s="5" t="s">
        <v>24</v>
      </c>
      <c r="C53" s="11">
        <f>D37</f>
        <v>479.561316336</v>
      </c>
      <c r="D53" s="37"/>
    </row>
    <row r="54" spans="1:6" ht="16.5" thickBot="1" x14ac:dyDescent="0.3">
      <c r="A54" s="4" t="s">
        <v>38</v>
      </c>
      <c r="B54" s="5" t="s">
        <v>39</v>
      </c>
      <c r="C54" s="11">
        <f>C47</f>
        <v>872.04160000000002</v>
      </c>
      <c r="D54" s="37"/>
    </row>
    <row r="55" spans="1:6" ht="16.5" thickBot="1" x14ac:dyDescent="0.3">
      <c r="A55" s="222" t="s">
        <v>15</v>
      </c>
      <c r="B55" s="223"/>
      <c r="C55" s="27">
        <f>SUM(C52:C54)</f>
        <v>1724.7854683360001</v>
      </c>
      <c r="D55" s="37"/>
    </row>
    <row r="56" spans="1:6" ht="16.5" thickBot="1" x14ac:dyDescent="0.3">
      <c r="A56" s="21"/>
    </row>
    <row r="57" spans="1:6" ht="16.5" thickBot="1" x14ac:dyDescent="0.3">
      <c r="A57" s="234" t="s">
        <v>47</v>
      </c>
      <c r="B57" s="235"/>
      <c r="C57" s="235"/>
      <c r="D57" s="235"/>
      <c r="E57" s="236"/>
      <c r="F57" s="70"/>
    </row>
    <row r="58" spans="1:6" ht="16.5" thickBot="1" x14ac:dyDescent="0.3">
      <c r="E58" s="70"/>
      <c r="F58" s="70"/>
    </row>
    <row r="59" spans="1:6" ht="16.5" thickBot="1" x14ac:dyDescent="0.3">
      <c r="A59" s="2">
        <v>3</v>
      </c>
      <c r="B59" s="3" t="s">
        <v>48</v>
      </c>
      <c r="C59" s="3" t="s">
        <v>2</v>
      </c>
      <c r="E59" s="70"/>
      <c r="F59" s="70"/>
    </row>
    <row r="60" spans="1:6" ht="16.5" thickBot="1" x14ac:dyDescent="0.3">
      <c r="A60" s="4" t="s">
        <v>3</v>
      </c>
      <c r="B60" s="22" t="s">
        <v>49</v>
      </c>
      <c r="C60" s="11">
        <f>(C15)*D60</f>
        <v>7.671888</v>
      </c>
      <c r="D60" s="23">
        <v>4.1999999999999997E-3</v>
      </c>
      <c r="E60" s="88"/>
      <c r="F60" s="70"/>
    </row>
    <row r="61" spans="1:6" ht="32.25" thickBot="1" x14ac:dyDescent="0.3">
      <c r="A61" s="4" t="s">
        <v>5</v>
      </c>
      <c r="B61" s="22" t="s">
        <v>50</v>
      </c>
      <c r="C61" s="11">
        <f>C36*C60</f>
        <v>0.61375104000000003</v>
      </c>
      <c r="D61" s="23">
        <v>4.0000000000000002E-4</v>
      </c>
      <c r="E61" s="88"/>
      <c r="F61" s="70"/>
    </row>
    <row r="62" spans="1:6" ht="32.25" thickBot="1" x14ac:dyDescent="0.3">
      <c r="A62" s="4" t="s">
        <v>7</v>
      </c>
      <c r="B62" s="50" t="s">
        <v>51</v>
      </c>
      <c r="C62" s="17">
        <f>C15*D62</f>
        <v>0.36532800000000004</v>
      </c>
      <c r="D62" s="25">
        <v>2.0000000000000001E-4</v>
      </c>
      <c r="E62" s="88"/>
      <c r="F62" s="76"/>
    </row>
    <row r="63" spans="1:6" ht="16.5" thickBot="1" x14ac:dyDescent="0.3">
      <c r="A63" s="4" t="s">
        <v>9</v>
      </c>
      <c r="B63" s="22" t="s">
        <v>52</v>
      </c>
      <c r="C63" s="11">
        <f>(C15)*D63</f>
        <v>35.436816</v>
      </c>
      <c r="D63" s="23">
        <v>1.9400000000000001E-2</v>
      </c>
      <c r="E63" s="88"/>
      <c r="F63" s="70"/>
    </row>
    <row r="64" spans="1:6" ht="32.25" thickBot="1" x14ac:dyDescent="0.3">
      <c r="A64" s="4" t="s">
        <v>11</v>
      </c>
      <c r="B64" s="22" t="s">
        <v>53</v>
      </c>
      <c r="C64" s="17">
        <f>(C15)*D64</f>
        <v>8.0372160000000008</v>
      </c>
      <c r="D64" s="23">
        <v>4.4000000000000003E-3</v>
      </c>
      <c r="E64" s="88"/>
      <c r="F64" s="70"/>
    </row>
    <row r="65" spans="1:6" ht="32.25" thickBot="1" x14ac:dyDescent="0.3">
      <c r="A65" s="4" t="s">
        <v>31</v>
      </c>
      <c r="B65" s="50" t="s">
        <v>54</v>
      </c>
      <c r="C65" s="58">
        <f>C15*D65</f>
        <v>66.307032000000007</v>
      </c>
      <c r="D65" s="23">
        <v>3.6299999999999999E-2</v>
      </c>
      <c r="E65" s="89"/>
      <c r="F65" s="76"/>
    </row>
    <row r="66" spans="1:6" ht="16.5" thickBot="1" x14ac:dyDescent="0.3">
      <c r="A66" s="222" t="s">
        <v>15</v>
      </c>
      <c r="B66" s="223"/>
      <c r="C66" s="27">
        <f>SUM(C60:C65)</f>
        <v>118.43203104</v>
      </c>
      <c r="D66" s="20"/>
      <c r="E66" s="90"/>
      <c r="F66" s="70"/>
    </row>
    <row r="67" spans="1:6" ht="16.5" thickBot="1" x14ac:dyDescent="0.3">
      <c r="E67" s="70"/>
      <c r="F67" s="70"/>
    </row>
    <row r="68" spans="1:6" ht="16.5" thickBot="1" x14ac:dyDescent="0.3">
      <c r="A68" s="234" t="s">
        <v>55</v>
      </c>
      <c r="B68" s="235"/>
      <c r="C68" s="235"/>
      <c r="D68" s="235"/>
      <c r="E68" s="236"/>
      <c r="F68" s="70"/>
    </row>
    <row r="69" spans="1:6" ht="16.5" thickBot="1" x14ac:dyDescent="0.3">
      <c r="E69" s="70"/>
      <c r="F69" s="70"/>
    </row>
    <row r="70" spans="1:6" ht="16.5" thickBot="1" x14ac:dyDescent="0.3">
      <c r="A70" s="234" t="s">
        <v>56</v>
      </c>
      <c r="B70" s="235"/>
      <c r="C70" s="235"/>
      <c r="D70" s="235"/>
      <c r="E70" s="236"/>
      <c r="F70" s="70"/>
    </row>
    <row r="71" spans="1:6" ht="16.5" thickBot="1" x14ac:dyDescent="0.3">
      <c r="A71" s="10"/>
      <c r="E71" s="70"/>
      <c r="F71" s="70"/>
    </row>
    <row r="72" spans="1:6" ht="16.5" thickBot="1" x14ac:dyDescent="0.3">
      <c r="A72" s="2" t="s">
        <v>57</v>
      </c>
      <c r="B72" s="3" t="s">
        <v>58</v>
      </c>
      <c r="C72" s="3" t="s">
        <v>2</v>
      </c>
      <c r="E72" s="70"/>
      <c r="F72" s="70"/>
    </row>
    <row r="73" spans="1:6" ht="16.5" thickBot="1" x14ac:dyDescent="0.3">
      <c r="A73" s="4" t="s">
        <v>3</v>
      </c>
      <c r="B73" s="5" t="s">
        <v>59</v>
      </c>
      <c r="C73" s="11">
        <f>D73*(C15)</f>
        <v>17.353080000000002</v>
      </c>
      <c r="D73" s="25">
        <v>9.4999999999999998E-3</v>
      </c>
      <c r="E73" s="144"/>
      <c r="F73" s="70"/>
    </row>
    <row r="74" spans="1:6" ht="16.5" thickBot="1" x14ac:dyDescent="0.3">
      <c r="A74" s="4" t="s">
        <v>5</v>
      </c>
      <c r="B74" s="5" t="s">
        <v>58</v>
      </c>
      <c r="C74" s="11">
        <f>D74*(C15)</f>
        <v>5.114592</v>
      </c>
      <c r="D74" s="23">
        <v>2.8E-3</v>
      </c>
      <c r="E74" s="144"/>
      <c r="F74" s="70"/>
    </row>
    <row r="75" spans="1:6" ht="16.5" thickBot="1" x14ac:dyDescent="0.3">
      <c r="A75" s="4" t="s">
        <v>7</v>
      </c>
      <c r="B75" s="5" t="s">
        <v>60</v>
      </c>
      <c r="C75" s="11">
        <f>D75*(C15)</f>
        <v>0.36532800000000004</v>
      </c>
      <c r="D75" s="23">
        <v>2.0000000000000001E-4</v>
      </c>
      <c r="E75" s="144"/>
      <c r="F75" s="70"/>
    </row>
    <row r="76" spans="1:6" ht="16.5" thickBot="1" x14ac:dyDescent="0.3">
      <c r="A76" s="4" t="s">
        <v>9</v>
      </c>
      <c r="B76" s="5" t="s">
        <v>61</v>
      </c>
      <c r="C76" s="11">
        <f>D76*C15</f>
        <v>0.73065600000000008</v>
      </c>
      <c r="D76" s="23">
        <v>4.0000000000000002E-4</v>
      </c>
      <c r="E76" s="144"/>
      <c r="F76" s="70"/>
    </row>
    <row r="77" spans="1:6" ht="16.5" thickBot="1" x14ac:dyDescent="0.3">
      <c r="A77" s="4" t="s">
        <v>11</v>
      </c>
      <c r="B77" s="5" t="s">
        <v>62</v>
      </c>
      <c r="C77" s="11">
        <f>D77*(C15)</f>
        <v>0.54799200000000003</v>
      </c>
      <c r="D77" s="23">
        <v>2.9999999999999997E-4</v>
      </c>
      <c r="E77" s="144"/>
      <c r="F77" s="70"/>
    </row>
    <row r="78" spans="1:6" ht="16.5" thickBot="1" x14ac:dyDescent="0.3">
      <c r="A78" s="4" t="s">
        <v>31</v>
      </c>
      <c r="B78" s="5" t="s">
        <v>91</v>
      </c>
      <c r="C78" s="11"/>
      <c r="D78" s="23"/>
      <c r="E78" s="144"/>
      <c r="F78" s="70"/>
    </row>
    <row r="79" spans="1:6" ht="16.5" thickBot="1" x14ac:dyDescent="0.3">
      <c r="A79" s="4" t="s">
        <v>13</v>
      </c>
      <c r="B79" s="5" t="s">
        <v>14</v>
      </c>
      <c r="C79" s="11">
        <f>C15*D79</f>
        <v>0</v>
      </c>
      <c r="E79" s="70"/>
      <c r="F79" s="70"/>
    </row>
    <row r="80" spans="1:6" ht="16.5" thickBot="1" x14ac:dyDescent="0.3">
      <c r="A80" s="222" t="s">
        <v>36</v>
      </c>
      <c r="B80" s="223"/>
      <c r="C80" s="27">
        <f>SUM(C73:C79)</f>
        <v>24.111648000000002</v>
      </c>
      <c r="D80" s="28"/>
      <c r="E80" s="145"/>
      <c r="F80" s="70"/>
    </row>
    <row r="81" spans="1:6" ht="16.5" thickBot="1" x14ac:dyDescent="0.3">
      <c r="E81" s="70"/>
      <c r="F81" s="70"/>
    </row>
    <row r="82" spans="1:6" ht="16.5" thickBot="1" x14ac:dyDescent="0.3">
      <c r="A82" s="234" t="s">
        <v>63</v>
      </c>
      <c r="B82" s="235"/>
      <c r="C82" s="235"/>
      <c r="D82" s="235"/>
      <c r="E82" s="236"/>
    </row>
    <row r="83" spans="1:6" ht="16.5" thickBot="1" x14ac:dyDescent="0.3">
      <c r="A83" s="10"/>
    </row>
    <row r="84" spans="1:6" ht="16.5" thickBot="1" x14ac:dyDescent="0.3">
      <c r="A84" s="2" t="s">
        <v>64</v>
      </c>
      <c r="B84" s="3" t="s">
        <v>65</v>
      </c>
      <c r="C84" s="3" t="s">
        <v>2</v>
      </c>
    </row>
    <row r="85" spans="1:6" ht="32.25" thickBot="1" x14ac:dyDescent="0.3">
      <c r="A85" s="4" t="s">
        <v>3</v>
      </c>
      <c r="B85" s="5" t="s">
        <v>66</v>
      </c>
      <c r="C85" s="29"/>
      <c r="D85" s="28"/>
      <c r="E85" s="28"/>
    </row>
    <row r="86" spans="1:6" ht="16.5" thickBot="1" x14ac:dyDescent="0.3">
      <c r="A86" s="222" t="s">
        <v>15</v>
      </c>
      <c r="B86" s="223"/>
      <c r="C86" s="29"/>
    </row>
    <row r="87" spans="1:6" ht="16.5" thickBot="1" x14ac:dyDescent="0.3"/>
    <row r="88" spans="1:6" ht="16.5" thickBot="1" x14ac:dyDescent="0.3">
      <c r="A88" s="146" t="s">
        <v>67</v>
      </c>
      <c r="B88" s="147"/>
      <c r="C88" s="147"/>
      <c r="D88" s="147"/>
      <c r="E88" s="148"/>
    </row>
    <row r="89" spans="1:6" ht="16.5" thickBot="1" x14ac:dyDescent="0.3">
      <c r="A89" s="10"/>
    </row>
    <row r="90" spans="1:6" ht="32.25" thickBot="1" x14ac:dyDescent="0.3">
      <c r="A90" s="2">
        <v>4</v>
      </c>
      <c r="B90" s="3" t="s">
        <v>68</v>
      </c>
      <c r="C90" s="3" t="s">
        <v>2</v>
      </c>
    </row>
    <row r="91" spans="1:6" ht="16.5" thickBot="1" x14ac:dyDescent="0.3">
      <c r="A91" s="4" t="s">
        <v>57</v>
      </c>
      <c r="B91" s="5" t="s">
        <v>69</v>
      </c>
      <c r="C91" s="6">
        <f>C80</f>
        <v>24.111648000000002</v>
      </c>
      <c r="D91" s="25"/>
      <c r="E91" s="23"/>
    </row>
    <row r="92" spans="1:6" ht="16.5" thickBot="1" x14ac:dyDescent="0.3">
      <c r="A92" s="4" t="s">
        <v>64</v>
      </c>
      <c r="B92" s="5" t="s">
        <v>70</v>
      </c>
      <c r="C92" s="6"/>
    </row>
    <row r="93" spans="1:6" ht="16.5" thickBot="1" x14ac:dyDescent="0.3">
      <c r="A93" s="222" t="s">
        <v>15</v>
      </c>
      <c r="B93" s="223"/>
      <c r="C93" s="14">
        <f>SUM(C91:C92)</f>
        <v>24.111648000000002</v>
      </c>
      <c r="D93" s="36"/>
      <c r="E93" s="40"/>
    </row>
    <row r="94" spans="1:6" ht="16.5" thickBot="1" x14ac:dyDescent="0.3"/>
    <row r="95" spans="1:6" ht="16.5" thickBot="1" x14ac:dyDescent="0.3">
      <c r="A95" s="234" t="s">
        <v>71</v>
      </c>
      <c r="B95" s="235"/>
      <c r="C95" s="235"/>
      <c r="D95" s="235"/>
      <c r="E95" s="236"/>
    </row>
    <row r="96" spans="1:6" ht="16.5" thickBot="1" x14ac:dyDescent="0.3"/>
    <row r="97" spans="1:10" ht="16.5" thickBot="1" x14ac:dyDescent="0.3">
      <c r="A97" s="2">
        <v>5</v>
      </c>
      <c r="B97" s="30" t="s">
        <v>72</v>
      </c>
      <c r="C97" s="3" t="s">
        <v>2</v>
      </c>
    </row>
    <row r="98" spans="1:10" ht="16.5" thickBot="1" x14ac:dyDescent="0.3">
      <c r="A98" s="4" t="s">
        <v>3</v>
      </c>
      <c r="B98" s="5" t="s">
        <v>73</v>
      </c>
      <c r="C98" s="6">
        <v>10.69</v>
      </c>
    </row>
    <row r="99" spans="1:10" ht="16.5" thickBot="1" x14ac:dyDescent="0.3">
      <c r="A99" s="4" t="s">
        <v>5</v>
      </c>
      <c r="B99" s="5" t="s">
        <v>74</v>
      </c>
      <c r="C99" s="6">
        <v>18</v>
      </c>
    </row>
    <row r="100" spans="1:10" ht="16.5" thickBot="1" x14ac:dyDescent="0.3">
      <c r="A100" s="4" t="s">
        <v>7</v>
      </c>
      <c r="B100" s="5" t="s">
        <v>75</v>
      </c>
      <c r="C100" s="6">
        <v>14.59</v>
      </c>
    </row>
    <row r="101" spans="1:10" ht="16.5" thickBot="1" x14ac:dyDescent="0.3">
      <c r="A101" s="4" t="s">
        <v>9</v>
      </c>
      <c r="B101" s="5" t="s">
        <v>90</v>
      </c>
      <c r="C101" s="6"/>
    </row>
    <row r="102" spans="1:10" ht="16.5" thickBot="1" x14ac:dyDescent="0.3">
      <c r="A102" s="4" t="s">
        <v>11</v>
      </c>
      <c r="B102" s="5" t="s">
        <v>92</v>
      </c>
      <c r="C102" s="6"/>
    </row>
    <row r="103" spans="1:10" ht="16.5" thickBot="1" x14ac:dyDescent="0.3">
      <c r="A103" s="222" t="s">
        <v>36</v>
      </c>
      <c r="B103" s="223"/>
      <c r="C103" s="14">
        <f>SUM(C98:C102)</f>
        <v>43.28</v>
      </c>
      <c r="D103" s="36"/>
    </row>
    <row r="104" spans="1:10" ht="16.5" thickBot="1" x14ac:dyDescent="0.3"/>
    <row r="105" spans="1:10" ht="16.5" thickBot="1" x14ac:dyDescent="0.3">
      <c r="A105" s="234" t="s">
        <v>76</v>
      </c>
      <c r="B105" s="235"/>
      <c r="C105" s="235"/>
      <c r="D105" s="235"/>
      <c r="E105" s="236"/>
      <c r="F105" s="70"/>
      <c r="G105" s="70"/>
      <c r="H105" s="70"/>
    </row>
    <row r="106" spans="1:10" ht="19.5" thickBot="1" x14ac:dyDescent="0.35">
      <c r="F106" s="115"/>
      <c r="G106" s="70"/>
      <c r="H106" s="70"/>
    </row>
    <row r="107" spans="1:10" ht="16.5" thickBot="1" x14ac:dyDescent="0.3">
      <c r="A107" s="2">
        <v>6</v>
      </c>
      <c r="B107" s="30" t="s">
        <v>77</v>
      </c>
      <c r="C107" s="3" t="s">
        <v>25</v>
      </c>
      <c r="D107" s="3" t="s">
        <v>2</v>
      </c>
      <c r="E107" s="15"/>
      <c r="F107" s="70"/>
      <c r="G107" s="70"/>
      <c r="H107" s="70"/>
    </row>
    <row r="108" spans="1:10" ht="16.5" thickBot="1" x14ac:dyDescent="0.3">
      <c r="A108" s="4" t="s">
        <v>3</v>
      </c>
      <c r="B108" s="5" t="s">
        <v>78</v>
      </c>
      <c r="C108" s="16">
        <v>0.12</v>
      </c>
      <c r="D108" s="32">
        <f>E108*C108</f>
        <v>448.46989768512003</v>
      </c>
      <c r="E108" s="81">
        <f>C15+C55+C66+C80+C103</f>
        <v>3737.2491473760006</v>
      </c>
      <c r="F108" s="70"/>
      <c r="G108" s="83"/>
      <c r="H108" s="70"/>
    </row>
    <row r="109" spans="1:10" ht="16.5" thickBot="1" x14ac:dyDescent="0.3">
      <c r="A109" s="4" t="s">
        <v>5</v>
      </c>
      <c r="B109" s="5" t="s">
        <v>79</v>
      </c>
      <c r="C109" s="16">
        <v>6.0999999999999999E-2</v>
      </c>
      <c r="D109" s="47">
        <f>(E109)*C109</f>
        <v>255.32886174872834</v>
      </c>
      <c r="E109" s="81">
        <f>E108+D108</f>
        <v>4185.7190450611206</v>
      </c>
      <c r="F109" s="70"/>
      <c r="G109" s="83"/>
      <c r="H109" s="70"/>
    </row>
    <row r="110" spans="1:10" ht="16.5" thickBot="1" x14ac:dyDescent="0.3">
      <c r="A110" s="4" t="s">
        <v>7</v>
      </c>
      <c r="B110" s="5" t="s">
        <v>80</v>
      </c>
      <c r="C110" s="16">
        <f>C111+C112+C113</f>
        <v>5.6499999999999995E-2</v>
      </c>
      <c r="D110" s="29"/>
      <c r="E110" s="33"/>
      <c r="F110" s="70"/>
      <c r="G110" s="70"/>
      <c r="H110" s="70"/>
    </row>
    <row r="111" spans="1:10" ht="16.5" thickBot="1" x14ac:dyDescent="0.3">
      <c r="A111" s="4"/>
      <c r="B111" s="49" t="s">
        <v>81</v>
      </c>
      <c r="C111" s="48">
        <v>6.4999999999999997E-3</v>
      </c>
      <c r="D111" s="11">
        <f>(E108+D108+D109)/(1-C110)*C111</f>
        <v>30.595454577916289</v>
      </c>
      <c r="E111" s="39"/>
      <c r="F111" s="70"/>
      <c r="G111" s="70"/>
      <c r="H111" s="70"/>
      <c r="J111" s="7"/>
    </row>
    <row r="112" spans="1:10" ht="16.5" thickBot="1" x14ac:dyDescent="0.3">
      <c r="A112" s="4"/>
      <c r="B112" s="49" t="s">
        <v>82</v>
      </c>
      <c r="C112" s="48">
        <v>0.03</v>
      </c>
      <c r="D112" s="11">
        <f>(E108+D108+D109)/(1-C110)*C112</f>
        <v>141.20979035961363</v>
      </c>
      <c r="E112" s="39"/>
      <c r="F112" s="84"/>
      <c r="G112" s="70"/>
      <c r="H112" s="70"/>
    </row>
    <row r="113" spans="1:8" ht="16.5" thickBot="1" x14ac:dyDescent="0.3">
      <c r="A113" s="4"/>
      <c r="B113" s="5" t="s">
        <v>83</v>
      </c>
      <c r="C113" s="31">
        <v>0.02</v>
      </c>
      <c r="D113" s="11">
        <f>(E108+D108+D109)/(1-C110)*C113</f>
        <v>94.139860239742433</v>
      </c>
      <c r="E113" s="39"/>
      <c r="F113" s="85"/>
      <c r="G113" s="70"/>
      <c r="H113" s="70"/>
    </row>
    <row r="114" spans="1:8" ht="16.5" thickBot="1" x14ac:dyDescent="0.3">
      <c r="A114" s="222" t="s">
        <v>36</v>
      </c>
      <c r="B114" s="223"/>
      <c r="C114" s="16">
        <f>SUM(C108:C110)</f>
        <v>0.23749999999999999</v>
      </c>
      <c r="D114" s="46">
        <f>SUM(D108:D113)</f>
        <v>969.74386461112067</v>
      </c>
      <c r="E114" s="42"/>
      <c r="F114" s="70"/>
      <c r="G114" s="70"/>
      <c r="H114" s="70"/>
    </row>
    <row r="115" spans="1:8" ht="16.5" thickBot="1" x14ac:dyDescent="0.3">
      <c r="F115" s="70"/>
      <c r="G115" s="70"/>
      <c r="H115" s="70"/>
    </row>
    <row r="116" spans="1:8" ht="16.5" thickBot="1" x14ac:dyDescent="0.3">
      <c r="A116" s="234" t="s">
        <v>84</v>
      </c>
      <c r="B116" s="235"/>
      <c r="C116" s="235"/>
      <c r="D116" s="235"/>
      <c r="E116" s="236"/>
      <c r="F116" s="100"/>
    </row>
    <row r="117" spans="1:8" ht="16.5" thickBot="1" x14ac:dyDescent="0.3">
      <c r="D117" s="233"/>
      <c r="E117" s="233"/>
      <c r="F117" s="233"/>
    </row>
    <row r="118" spans="1:8" ht="32.25" thickBot="1" x14ac:dyDescent="0.3">
      <c r="A118" s="2"/>
      <c r="B118" s="3" t="s">
        <v>85</v>
      </c>
      <c r="C118" s="2" t="s">
        <v>2</v>
      </c>
      <c r="D118" s="106"/>
      <c r="E118" s="99"/>
      <c r="F118" s="100"/>
    </row>
    <row r="119" spans="1:8" ht="16.5" thickBot="1" x14ac:dyDescent="0.3">
      <c r="A119" s="35" t="s">
        <v>3</v>
      </c>
      <c r="B119" s="5" t="s">
        <v>0</v>
      </c>
      <c r="C119" s="122">
        <f>C15</f>
        <v>1826.64</v>
      </c>
      <c r="D119" s="106"/>
      <c r="E119" s="99"/>
      <c r="F119" s="100"/>
    </row>
    <row r="120" spans="1:8" ht="32.25" thickBot="1" x14ac:dyDescent="0.3">
      <c r="A120" s="35" t="s">
        <v>5</v>
      </c>
      <c r="B120" s="5" t="s">
        <v>16</v>
      </c>
      <c r="C120" s="122">
        <f>C55</f>
        <v>1724.7854683360001</v>
      </c>
      <c r="D120" s="106"/>
      <c r="E120" s="101"/>
      <c r="F120" s="102"/>
    </row>
    <row r="121" spans="1:8" ht="16.5" thickBot="1" x14ac:dyDescent="0.3">
      <c r="A121" s="35" t="s">
        <v>7</v>
      </c>
      <c r="B121" s="5" t="s">
        <v>47</v>
      </c>
      <c r="C121" s="122">
        <f>C66</f>
        <v>118.43203104</v>
      </c>
      <c r="D121" s="100"/>
      <c r="E121" s="100"/>
      <c r="F121" s="103"/>
    </row>
    <row r="122" spans="1:8" ht="32.25" thickBot="1" x14ac:dyDescent="0.3">
      <c r="A122" s="35" t="s">
        <v>9</v>
      </c>
      <c r="B122" s="5" t="s">
        <v>55</v>
      </c>
      <c r="C122" s="122">
        <f>C93</f>
        <v>24.111648000000002</v>
      </c>
      <c r="D122" s="100"/>
      <c r="E122" s="104"/>
      <c r="F122" s="104"/>
    </row>
    <row r="123" spans="1:8" ht="16.5" thickBot="1" x14ac:dyDescent="0.3">
      <c r="A123" s="35" t="s">
        <v>11</v>
      </c>
      <c r="B123" s="5" t="s">
        <v>71</v>
      </c>
      <c r="C123" s="122">
        <f>C103</f>
        <v>43.28</v>
      </c>
      <c r="D123" s="100"/>
      <c r="E123" s="100"/>
      <c r="F123" s="100"/>
    </row>
    <row r="124" spans="1:8" ht="16.5" thickBot="1" x14ac:dyDescent="0.3">
      <c r="A124" s="222" t="s">
        <v>86</v>
      </c>
      <c r="B124" s="223"/>
      <c r="C124" s="122">
        <f>SUM(C119:C123)</f>
        <v>3737.2491473760006</v>
      </c>
    </row>
    <row r="125" spans="1:8" ht="32.25" thickBot="1" x14ac:dyDescent="0.3">
      <c r="A125" s="35" t="s">
        <v>31</v>
      </c>
      <c r="B125" s="5" t="s">
        <v>87</v>
      </c>
      <c r="C125" s="122">
        <f>D114</f>
        <v>969.74386461112067</v>
      </c>
    </row>
    <row r="126" spans="1:8" ht="16.5" thickBot="1" x14ac:dyDescent="0.3">
      <c r="A126" s="222" t="s">
        <v>88</v>
      </c>
      <c r="B126" s="223"/>
      <c r="C126" s="122">
        <f>SUM(C125,C124)</f>
        <v>4706.9930119871215</v>
      </c>
    </row>
    <row r="127" spans="1:8" ht="16.5" thickBot="1" x14ac:dyDescent="0.3">
      <c r="E127" s="70"/>
      <c r="F127" s="70"/>
      <c r="G127" s="70"/>
    </row>
    <row r="128" spans="1:8" ht="16.5" thickBot="1" x14ac:dyDescent="0.3">
      <c r="B128" s="125" t="s">
        <v>89</v>
      </c>
      <c r="C128" s="124" t="s">
        <v>15</v>
      </c>
      <c r="E128" s="70"/>
      <c r="F128" s="70"/>
      <c r="G128" s="70"/>
    </row>
    <row r="129" spans="2:7" ht="16.5" thickBot="1" x14ac:dyDescent="0.3">
      <c r="B129" s="124">
        <v>2</v>
      </c>
      <c r="C129" s="123">
        <f>C126*B129</f>
        <v>9413.9860239742429</v>
      </c>
      <c r="D129" s="38"/>
      <c r="E129" s="71"/>
      <c r="F129" s="70"/>
      <c r="G129" s="70"/>
    </row>
    <row r="130" spans="2:7" x14ac:dyDescent="0.25">
      <c r="E130" s="70"/>
      <c r="F130" s="70"/>
      <c r="G130" s="70"/>
    </row>
    <row r="131" spans="2:7" x14ac:dyDescent="0.25">
      <c r="E131" s="70"/>
      <c r="F131" s="70"/>
      <c r="G131" s="70"/>
    </row>
    <row r="132" spans="2:7" x14ac:dyDescent="0.25">
      <c r="E132" s="70"/>
      <c r="F132" s="70"/>
      <c r="G132" s="70"/>
    </row>
    <row r="133" spans="2:7" x14ac:dyDescent="0.25">
      <c r="E133" s="70"/>
      <c r="F133" s="70"/>
      <c r="G133" s="70"/>
    </row>
  </sheetData>
  <mergeCells count="30">
    <mergeCell ref="D117:F117"/>
    <mergeCell ref="A95:E95"/>
    <mergeCell ref="A105:E105"/>
    <mergeCell ref="A116:E116"/>
    <mergeCell ref="A3:D3"/>
    <mergeCell ref="A57:E57"/>
    <mergeCell ref="A68:E68"/>
    <mergeCell ref="A70:E70"/>
    <mergeCell ref="A82:E82"/>
    <mergeCell ref="A5:D5"/>
    <mergeCell ref="A4:D4"/>
    <mergeCell ref="A17:D17"/>
    <mergeCell ref="A19:D19"/>
    <mergeCell ref="A39:E39"/>
    <mergeCell ref="A66:B66"/>
    <mergeCell ref="A37:B37"/>
    <mergeCell ref="A126:B126"/>
    <mergeCell ref="A80:B80"/>
    <mergeCell ref="A86:B86"/>
    <mergeCell ref="A93:B93"/>
    <mergeCell ref="A103:B103"/>
    <mergeCell ref="A114:B114"/>
    <mergeCell ref="A124:B124"/>
    <mergeCell ref="A47:B47"/>
    <mergeCell ref="A55:B55"/>
    <mergeCell ref="A1:D1"/>
    <mergeCell ref="A2:D2"/>
    <mergeCell ref="A15:B15"/>
    <mergeCell ref="A24:B24"/>
    <mergeCell ref="A26:D26"/>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01459-A0AB-4F5F-A5BF-837ED30267BB}">
  <dimension ref="A1:J133"/>
  <sheetViews>
    <sheetView view="pageBreakPreview" topLeftCell="A84" zoomScaleNormal="100" zoomScaleSheetLayoutView="100" workbookViewId="0">
      <selection activeCell="J133" sqref="J133"/>
    </sheetView>
  </sheetViews>
  <sheetFormatPr defaultRowHeight="15.75" x14ac:dyDescent="0.25"/>
  <cols>
    <col min="1" max="1" width="9.140625" style="1"/>
    <col min="2" max="2" width="39.85546875" style="1" customWidth="1"/>
    <col min="3" max="3" width="18" style="1" customWidth="1"/>
    <col min="4" max="5" width="14.28515625" style="1" customWidth="1"/>
    <col min="6" max="6" width="55.7109375" style="1" bestFit="1" customWidth="1"/>
    <col min="7" max="7" width="36.140625" style="1" customWidth="1"/>
    <col min="8" max="9" width="9.140625" style="1"/>
    <col min="10" max="10" width="11.5703125" style="1" bestFit="1" customWidth="1"/>
    <col min="11" max="16384" width="9.140625" style="1"/>
  </cols>
  <sheetData>
    <row r="1" spans="1:5" ht="24" thickBot="1" x14ac:dyDescent="0.4">
      <c r="A1" s="246" t="s">
        <v>161</v>
      </c>
      <c r="B1" s="247"/>
      <c r="C1" s="247"/>
      <c r="D1" s="248"/>
      <c r="E1" s="121"/>
    </row>
    <row r="2" spans="1:5" x14ac:dyDescent="0.25">
      <c r="A2" s="227" t="s">
        <v>93</v>
      </c>
      <c r="B2" s="228"/>
      <c r="C2" s="228"/>
      <c r="D2" s="229"/>
      <c r="E2" s="98"/>
    </row>
    <row r="3" spans="1:5" ht="16.5" thickBot="1" x14ac:dyDescent="0.3">
      <c r="A3" s="237" t="s">
        <v>95</v>
      </c>
      <c r="B3" s="238"/>
      <c r="C3" s="238"/>
      <c r="D3" s="239"/>
    </row>
    <row r="4" spans="1:5" x14ac:dyDescent="0.25">
      <c r="A4" s="243" t="s">
        <v>164</v>
      </c>
      <c r="B4" s="244"/>
      <c r="C4" s="244"/>
      <c r="D4" s="245"/>
    </row>
    <row r="5" spans="1:5" ht="16.5" thickBot="1" x14ac:dyDescent="0.3">
      <c r="A5" s="249" t="s">
        <v>0</v>
      </c>
      <c r="B5" s="241"/>
      <c r="C5" s="241"/>
      <c r="D5" s="242"/>
    </row>
    <row r="6" spans="1:5" ht="16.5" thickBot="1" x14ac:dyDescent="0.3"/>
    <row r="7" spans="1:5" ht="16.5" thickBot="1" x14ac:dyDescent="0.3">
      <c r="A7" s="2">
        <v>1</v>
      </c>
      <c r="B7" s="51" t="s">
        <v>1</v>
      </c>
      <c r="C7" s="51" t="s">
        <v>2</v>
      </c>
    </row>
    <row r="8" spans="1:5" ht="16.5" thickBot="1" x14ac:dyDescent="0.3">
      <c r="A8" s="4" t="s">
        <v>3</v>
      </c>
      <c r="B8" s="5" t="s">
        <v>4</v>
      </c>
      <c r="C8" s="6">
        <v>1237.23</v>
      </c>
      <c r="D8" s="19"/>
    </row>
    <row r="9" spans="1:5" ht="16.5" thickBot="1" x14ac:dyDescent="0.3">
      <c r="A9" s="4" t="s">
        <v>5</v>
      </c>
      <c r="B9" s="5" t="s">
        <v>6</v>
      </c>
      <c r="C9" s="6"/>
    </row>
    <row r="10" spans="1:5" ht="16.5" thickBot="1" x14ac:dyDescent="0.3">
      <c r="A10" s="4" t="s">
        <v>7</v>
      </c>
      <c r="B10" s="5" t="s">
        <v>8</v>
      </c>
      <c r="C10" s="6"/>
    </row>
    <row r="11" spans="1:5" ht="16.5" thickBot="1" x14ac:dyDescent="0.3">
      <c r="A11" s="4" t="s">
        <v>9</v>
      </c>
      <c r="B11" s="5" t="s">
        <v>10</v>
      </c>
      <c r="C11" s="6"/>
      <c r="D11" s="7"/>
      <c r="E11" s="7"/>
    </row>
    <row r="12" spans="1:5" ht="16.5" thickBot="1" x14ac:dyDescent="0.3">
      <c r="A12" s="4" t="s">
        <v>11</v>
      </c>
      <c r="B12" s="5" t="s">
        <v>12</v>
      </c>
      <c r="C12" s="6"/>
    </row>
    <row r="13" spans="1:5" ht="16.5" thickBot="1" x14ac:dyDescent="0.3">
      <c r="A13" s="4"/>
      <c r="B13" s="5"/>
      <c r="C13" s="6"/>
      <c r="D13" s="8"/>
      <c r="E13" s="8"/>
    </row>
    <row r="14" spans="1:5" ht="16.5" thickBot="1" x14ac:dyDescent="0.3">
      <c r="A14" s="4" t="s">
        <v>13</v>
      </c>
      <c r="B14" s="5" t="s">
        <v>14</v>
      </c>
      <c r="C14" s="6"/>
    </row>
    <row r="15" spans="1:5" ht="16.5" thickBot="1" x14ac:dyDescent="0.3">
      <c r="A15" s="222" t="s">
        <v>15</v>
      </c>
      <c r="B15" s="223"/>
      <c r="C15" s="9">
        <f>SUM(C8:C14)</f>
        <v>1237.23</v>
      </c>
      <c r="D15" s="36"/>
    </row>
    <row r="16" spans="1:5" ht="16.5" thickBot="1" x14ac:dyDescent="0.3"/>
    <row r="17" spans="1:6" ht="16.5" thickBot="1" x14ac:dyDescent="0.3">
      <c r="A17" s="234" t="s">
        <v>16</v>
      </c>
      <c r="B17" s="235"/>
      <c r="C17" s="235"/>
      <c r="D17" s="236"/>
    </row>
    <row r="18" spans="1:6" ht="16.5" thickBot="1" x14ac:dyDescent="0.3">
      <c r="A18" s="10"/>
    </row>
    <row r="19" spans="1:6" ht="16.5" thickBot="1" x14ac:dyDescent="0.3">
      <c r="A19" s="230" t="s">
        <v>17</v>
      </c>
      <c r="B19" s="231"/>
      <c r="C19" s="231"/>
      <c r="D19" s="232"/>
    </row>
    <row r="20" spans="1:6" ht="16.5" thickBot="1" x14ac:dyDescent="0.3">
      <c r="F20" s="70"/>
    </row>
    <row r="21" spans="1:6" ht="32.25" thickBot="1" x14ac:dyDescent="0.3">
      <c r="A21" s="2" t="s">
        <v>18</v>
      </c>
      <c r="B21" s="51" t="s">
        <v>19</v>
      </c>
      <c r="C21" s="51" t="s">
        <v>2</v>
      </c>
      <c r="F21" s="70"/>
    </row>
    <row r="22" spans="1:6" ht="16.5" thickBot="1" x14ac:dyDescent="0.3">
      <c r="A22" s="4" t="s">
        <v>3</v>
      </c>
      <c r="B22" s="5" t="s">
        <v>20</v>
      </c>
      <c r="C22" s="11">
        <f>C15*8.33%</f>
        <v>103.06125900000001</v>
      </c>
      <c r="D22" s="19"/>
      <c r="E22" s="7"/>
      <c r="F22" s="70"/>
    </row>
    <row r="23" spans="1:6" x14ac:dyDescent="0.25">
      <c r="A23" s="4" t="s">
        <v>5</v>
      </c>
      <c r="B23" s="52" t="s">
        <v>21</v>
      </c>
      <c r="C23" s="53">
        <f>C15*12.1%</f>
        <v>149.70482999999999</v>
      </c>
      <c r="D23" s="19"/>
      <c r="E23" s="13"/>
      <c r="F23" s="70"/>
    </row>
    <row r="24" spans="1:6" ht="16.5" thickBot="1" x14ac:dyDescent="0.3">
      <c r="A24" s="222" t="s">
        <v>15</v>
      </c>
      <c r="B24" s="223"/>
      <c r="C24" s="14">
        <f>SUM(C22:C23)</f>
        <v>252.76608899999999</v>
      </c>
      <c r="D24" s="19"/>
      <c r="F24" s="70"/>
    </row>
    <row r="25" spans="1:6" ht="16.5" thickBot="1" x14ac:dyDescent="0.3">
      <c r="E25" s="92"/>
      <c r="F25" s="70"/>
    </row>
    <row r="26" spans="1:6" ht="27.75" customHeight="1" thickBot="1" x14ac:dyDescent="0.3">
      <c r="A26" s="230" t="s">
        <v>22</v>
      </c>
      <c r="B26" s="231"/>
      <c r="C26" s="231"/>
      <c r="D26" s="232"/>
      <c r="E26" s="93"/>
      <c r="F26" s="70"/>
    </row>
    <row r="27" spans="1:6" ht="16.5" thickBot="1" x14ac:dyDescent="0.3">
      <c r="E27" s="92"/>
      <c r="F27" s="70"/>
    </row>
    <row r="28" spans="1:6" ht="16.5" thickBot="1" x14ac:dyDescent="0.3">
      <c r="A28" s="2" t="s">
        <v>23</v>
      </c>
      <c r="B28" s="51" t="s">
        <v>24</v>
      </c>
      <c r="C28" s="51" t="s">
        <v>25</v>
      </c>
      <c r="D28" s="51" t="s">
        <v>2</v>
      </c>
      <c r="E28" s="93"/>
      <c r="F28" s="70"/>
    </row>
    <row r="29" spans="1:6" ht="16.5" thickBot="1" x14ac:dyDescent="0.3">
      <c r="A29" s="4" t="s">
        <v>3</v>
      </c>
      <c r="B29" s="52" t="s">
        <v>26</v>
      </c>
      <c r="C29" s="57">
        <v>0.08</v>
      </c>
      <c r="D29" s="55">
        <f t="shared" ref="D29:D36" si="0">(C$15+C$24)*C29</f>
        <v>119.19968712000001</v>
      </c>
      <c r="E29" s="96"/>
      <c r="F29" s="70"/>
    </row>
    <row r="30" spans="1:6" ht="16.5" thickBot="1" x14ac:dyDescent="0.3">
      <c r="A30" s="4" t="s">
        <v>5</v>
      </c>
      <c r="B30" s="5" t="s">
        <v>27</v>
      </c>
      <c r="C30" s="16">
        <v>2.5000000000000001E-2</v>
      </c>
      <c r="D30" s="17">
        <f t="shared" si="0"/>
        <v>37.249902225</v>
      </c>
      <c r="E30" s="107"/>
      <c r="F30" s="70"/>
    </row>
    <row r="31" spans="1:6" ht="16.5" thickBot="1" x14ac:dyDescent="0.3">
      <c r="A31" s="4" t="s">
        <v>7</v>
      </c>
      <c r="B31" s="52" t="s">
        <v>28</v>
      </c>
      <c r="C31" s="54">
        <v>0</v>
      </c>
      <c r="D31" s="55">
        <f t="shared" si="0"/>
        <v>0</v>
      </c>
      <c r="E31" s="96"/>
      <c r="F31" s="70"/>
    </row>
    <row r="32" spans="1:6" ht="16.5" thickBot="1" x14ac:dyDescent="0.3">
      <c r="A32" s="4" t="s">
        <v>9</v>
      </c>
      <c r="B32" s="5" t="s">
        <v>29</v>
      </c>
      <c r="C32" s="16">
        <v>1.4999999999999999E-2</v>
      </c>
      <c r="D32" s="17">
        <f t="shared" si="0"/>
        <v>22.349941335</v>
      </c>
      <c r="E32" s="107"/>
      <c r="F32" s="70"/>
    </row>
    <row r="33" spans="1:7" ht="16.5" thickBot="1" x14ac:dyDescent="0.3">
      <c r="A33" s="4" t="s">
        <v>11</v>
      </c>
      <c r="B33" s="5" t="s">
        <v>30</v>
      </c>
      <c r="C33" s="16">
        <v>0.01</v>
      </c>
      <c r="D33" s="17">
        <f t="shared" si="0"/>
        <v>14.899960890000001</v>
      </c>
      <c r="E33" s="107"/>
      <c r="F33" s="70"/>
    </row>
    <row r="34" spans="1:7" ht="16.5" thickBot="1" x14ac:dyDescent="0.3">
      <c r="A34" s="4" t="s">
        <v>31</v>
      </c>
      <c r="B34" s="5" t="s">
        <v>32</v>
      </c>
      <c r="C34" s="16">
        <v>6.0000000000000001E-3</v>
      </c>
      <c r="D34" s="17">
        <f t="shared" si="0"/>
        <v>8.9399765339999995</v>
      </c>
      <c r="E34" s="107"/>
    </row>
    <row r="35" spans="1:7" ht="16.5" thickBot="1" x14ac:dyDescent="0.3">
      <c r="A35" s="4" t="s">
        <v>13</v>
      </c>
      <c r="B35" s="5" t="s">
        <v>33</v>
      </c>
      <c r="C35" s="16">
        <v>2E-3</v>
      </c>
      <c r="D35" s="17">
        <f t="shared" si="0"/>
        <v>2.9799921779999998</v>
      </c>
      <c r="E35" s="107"/>
    </row>
    <row r="36" spans="1:7" ht="16.5" thickBot="1" x14ac:dyDescent="0.3">
      <c r="A36" s="4" t="s">
        <v>34</v>
      </c>
      <c r="B36" s="5" t="s">
        <v>35</v>
      </c>
      <c r="C36" s="16">
        <v>0.08</v>
      </c>
      <c r="D36" s="17">
        <f t="shared" si="0"/>
        <v>119.19968712000001</v>
      </c>
      <c r="E36" s="107"/>
    </row>
    <row r="37" spans="1:7" ht="16.5" thickBot="1" x14ac:dyDescent="0.3">
      <c r="A37" s="222" t="s">
        <v>36</v>
      </c>
      <c r="B37" s="223"/>
      <c r="C37" s="18">
        <f>SUM(C29:C36)</f>
        <v>0.21800000000000003</v>
      </c>
      <c r="D37" s="14">
        <f>SUM(D29:D36)</f>
        <v>324.819147402</v>
      </c>
      <c r="E37" s="107"/>
      <c r="F37" s="70"/>
      <c r="G37" s="70"/>
    </row>
    <row r="38" spans="1:7" ht="16.5" thickBot="1" x14ac:dyDescent="0.3">
      <c r="E38" s="92"/>
      <c r="F38" s="70"/>
      <c r="G38" s="70"/>
    </row>
    <row r="39" spans="1:7" ht="16.5" thickBot="1" x14ac:dyDescent="0.3">
      <c r="A39" s="234" t="s">
        <v>37</v>
      </c>
      <c r="B39" s="235"/>
      <c r="C39" s="235"/>
      <c r="D39" s="236"/>
      <c r="E39" s="92"/>
      <c r="F39" s="70"/>
      <c r="G39" s="70"/>
    </row>
    <row r="40" spans="1:7" ht="16.5" thickBot="1" x14ac:dyDescent="0.3">
      <c r="E40" s="92"/>
      <c r="F40" s="70"/>
      <c r="G40" s="70"/>
    </row>
    <row r="41" spans="1:7" ht="16.5" thickBot="1" x14ac:dyDescent="0.3">
      <c r="A41" s="2" t="s">
        <v>38</v>
      </c>
      <c r="B41" s="51" t="s">
        <v>39</v>
      </c>
      <c r="C41" s="51" t="s">
        <v>2</v>
      </c>
      <c r="E41" s="92"/>
      <c r="F41" s="70"/>
      <c r="G41" s="70"/>
    </row>
    <row r="42" spans="1:7" ht="16.5" thickBot="1" x14ac:dyDescent="0.3">
      <c r="A42" s="4" t="s">
        <v>3</v>
      </c>
      <c r="B42" s="52" t="s">
        <v>40</v>
      </c>
      <c r="C42" s="56">
        <f>(22*11)-(6%*C8)</f>
        <v>167.7662</v>
      </c>
      <c r="D42" s="117"/>
      <c r="E42" s="96"/>
      <c r="F42" s="72"/>
      <c r="G42" s="70"/>
    </row>
    <row r="43" spans="1:7" ht="16.5" thickBot="1" x14ac:dyDescent="0.3">
      <c r="A43" s="4" t="s">
        <v>5</v>
      </c>
      <c r="B43" s="5" t="s">
        <v>41</v>
      </c>
      <c r="C43" s="12">
        <f>22*33.62</f>
        <v>739.64</v>
      </c>
      <c r="D43" s="7"/>
      <c r="E43" s="107"/>
      <c r="F43" s="73"/>
      <c r="G43" s="70"/>
    </row>
    <row r="44" spans="1:7" ht="16.5" thickBot="1" x14ac:dyDescent="0.3">
      <c r="A44" s="4" t="s">
        <v>7</v>
      </c>
      <c r="B44" s="5" t="s">
        <v>42</v>
      </c>
      <c r="C44" s="6"/>
      <c r="E44" s="107"/>
      <c r="F44" s="74"/>
      <c r="G44" s="70"/>
    </row>
    <row r="45" spans="1:7" ht="16.5" thickBot="1" x14ac:dyDescent="0.3">
      <c r="A45" s="4" t="s">
        <v>9</v>
      </c>
      <c r="B45" s="5" t="s">
        <v>43</v>
      </c>
      <c r="C45" s="6"/>
      <c r="E45" s="107"/>
      <c r="F45" s="75"/>
      <c r="G45" s="70"/>
    </row>
    <row r="46" spans="1:7" ht="16.5" thickBot="1" x14ac:dyDescent="0.3">
      <c r="A46" s="4" t="s">
        <v>11</v>
      </c>
      <c r="B46" s="5" t="s">
        <v>44</v>
      </c>
      <c r="C46" s="6"/>
      <c r="E46" s="107"/>
      <c r="F46" s="70"/>
      <c r="G46" s="70"/>
    </row>
    <row r="47" spans="1:7" ht="16.5" thickBot="1" x14ac:dyDescent="0.3">
      <c r="A47" s="222" t="s">
        <v>15</v>
      </c>
      <c r="B47" s="223"/>
      <c r="C47" s="9">
        <f>SUM(C42:C46)</f>
        <v>907.40620000000001</v>
      </c>
      <c r="E47" s="108"/>
      <c r="F47" s="70"/>
      <c r="G47" s="70"/>
    </row>
    <row r="48" spans="1:7" ht="16.5" thickBot="1" x14ac:dyDescent="0.3">
      <c r="E48" s="92"/>
      <c r="F48" s="70"/>
      <c r="G48" s="70"/>
    </row>
    <row r="49" spans="1:7" s="118" customFormat="1" ht="16.5" thickBot="1" x14ac:dyDescent="0.3">
      <c r="A49" s="230" t="s">
        <v>45</v>
      </c>
      <c r="B49" s="231"/>
      <c r="C49" s="231"/>
      <c r="D49" s="232"/>
      <c r="E49" s="119"/>
      <c r="F49" s="120"/>
      <c r="G49" s="120"/>
    </row>
    <row r="50" spans="1:7" ht="16.5" thickBot="1" x14ac:dyDescent="0.3">
      <c r="E50" s="92"/>
      <c r="F50" s="70"/>
      <c r="G50" s="70"/>
    </row>
    <row r="51" spans="1:7" ht="32.25" thickBot="1" x14ac:dyDescent="0.3">
      <c r="A51" s="2">
        <v>2</v>
      </c>
      <c r="B51" s="51" t="s">
        <v>46</v>
      </c>
      <c r="C51" s="51" t="s">
        <v>2</v>
      </c>
      <c r="E51" s="92"/>
    </row>
    <row r="52" spans="1:7" ht="32.25" thickBot="1" x14ac:dyDescent="0.3">
      <c r="A52" s="4" t="s">
        <v>18</v>
      </c>
      <c r="B52" s="5" t="s">
        <v>19</v>
      </c>
      <c r="C52" s="11">
        <f>C24</f>
        <v>252.76608899999999</v>
      </c>
      <c r="D52" s="37"/>
      <c r="E52" s="92"/>
    </row>
    <row r="53" spans="1:7" ht="16.5" thickBot="1" x14ac:dyDescent="0.3">
      <c r="A53" s="4" t="s">
        <v>23</v>
      </c>
      <c r="B53" s="5" t="s">
        <v>24</v>
      </c>
      <c r="C53" s="11">
        <f>D37</f>
        <v>324.819147402</v>
      </c>
      <c r="D53" s="37"/>
      <c r="E53" s="92"/>
    </row>
    <row r="54" spans="1:7" ht="16.5" thickBot="1" x14ac:dyDescent="0.3">
      <c r="A54" s="4" t="s">
        <v>38</v>
      </c>
      <c r="B54" s="5" t="s">
        <v>39</v>
      </c>
      <c r="C54" s="11">
        <f>C47</f>
        <v>907.40620000000001</v>
      </c>
      <c r="D54" s="37"/>
      <c r="E54" s="92"/>
    </row>
    <row r="55" spans="1:7" ht="16.5" thickBot="1" x14ac:dyDescent="0.3">
      <c r="A55" s="222" t="s">
        <v>15</v>
      </c>
      <c r="B55" s="223"/>
      <c r="C55" s="27">
        <f>SUM(C52:C54)</f>
        <v>1484.9914364020001</v>
      </c>
      <c r="D55" s="37"/>
      <c r="E55" s="92"/>
      <c r="F55" s="100"/>
    </row>
    <row r="56" spans="1:7" ht="16.5" thickBot="1" x14ac:dyDescent="0.3">
      <c r="A56" s="21"/>
      <c r="E56" s="92"/>
      <c r="F56" s="100"/>
    </row>
    <row r="57" spans="1:7" ht="16.5" thickBot="1" x14ac:dyDescent="0.3">
      <c r="A57" s="234" t="s">
        <v>47</v>
      </c>
      <c r="B57" s="235"/>
      <c r="C57" s="235"/>
      <c r="D57" s="236"/>
      <c r="E57" s="92"/>
      <c r="F57" s="100"/>
    </row>
    <row r="58" spans="1:7" ht="16.5" thickBot="1" x14ac:dyDescent="0.3">
      <c r="E58" s="92"/>
      <c r="F58" s="100"/>
    </row>
    <row r="59" spans="1:7" ht="16.5" thickBot="1" x14ac:dyDescent="0.3">
      <c r="A59" s="2">
        <v>3</v>
      </c>
      <c r="B59" s="51" t="s">
        <v>48</v>
      </c>
      <c r="C59" s="51" t="s">
        <v>2</v>
      </c>
      <c r="E59" s="92"/>
      <c r="F59" s="100"/>
    </row>
    <row r="60" spans="1:7" ht="16.5" thickBot="1" x14ac:dyDescent="0.3">
      <c r="A60" s="4" t="s">
        <v>3</v>
      </c>
      <c r="B60" s="22" t="s">
        <v>49</v>
      </c>
      <c r="C60" s="11">
        <f>(C15)*D60</f>
        <v>5.1963659999999994</v>
      </c>
      <c r="D60" s="23">
        <v>4.1999999999999997E-3</v>
      </c>
      <c r="E60" s="109"/>
      <c r="F60" s="100"/>
    </row>
    <row r="61" spans="1:7" ht="32.25" thickBot="1" x14ac:dyDescent="0.3">
      <c r="A61" s="4" t="s">
        <v>5</v>
      </c>
      <c r="B61" s="22" t="s">
        <v>50</v>
      </c>
      <c r="C61" s="11">
        <f>C36*C60</f>
        <v>0.41570927999999996</v>
      </c>
      <c r="D61" s="23">
        <v>4.0000000000000002E-4</v>
      </c>
      <c r="E61" s="109"/>
      <c r="F61" s="100"/>
    </row>
    <row r="62" spans="1:7" ht="32.25" thickBot="1" x14ac:dyDescent="0.3">
      <c r="A62" s="4" t="s">
        <v>7</v>
      </c>
      <c r="B62" s="50" t="s">
        <v>51</v>
      </c>
      <c r="C62" s="17">
        <f>C15*D62</f>
        <v>0.24744600000000003</v>
      </c>
      <c r="D62" s="25">
        <v>2.0000000000000001E-4</v>
      </c>
      <c r="E62" s="109"/>
      <c r="F62" s="116"/>
    </row>
    <row r="63" spans="1:7" ht="16.5" thickBot="1" x14ac:dyDescent="0.3">
      <c r="A63" s="4" t="s">
        <v>9</v>
      </c>
      <c r="B63" s="22" t="s">
        <v>52</v>
      </c>
      <c r="C63" s="11">
        <f>(C15)*D63</f>
        <v>24.002262000000002</v>
      </c>
      <c r="D63" s="23">
        <v>1.9400000000000001E-2</v>
      </c>
      <c r="E63" s="109"/>
      <c r="F63" s="100"/>
    </row>
    <row r="64" spans="1:7" ht="32.25" thickBot="1" x14ac:dyDescent="0.3">
      <c r="A64" s="4" t="s">
        <v>11</v>
      </c>
      <c r="B64" s="22" t="s">
        <v>53</v>
      </c>
      <c r="C64" s="17">
        <f>(C15)*D64</f>
        <v>5.4438120000000003</v>
      </c>
      <c r="D64" s="23">
        <v>4.4000000000000003E-3</v>
      </c>
      <c r="E64" s="109"/>
      <c r="F64" s="100"/>
    </row>
    <row r="65" spans="1:6" ht="32.25" thickBot="1" x14ac:dyDescent="0.3">
      <c r="A65" s="4" t="s">
        <v>31</v>
      </c>
      <c r="B65" s="50" t="s">
        <v>54</v>
      </c>
      <c r="C65" s="58">
        <f>C15*D65</f>
        <v>44.911448999999998</v>
      </c>
      <c r="D65" s="23">
        <v>3.6299999999999999E-2</v>
      </c>
      <c r="E65" s="110"/>
      <c r="F65" s="116"/>
    </row>
    <row r="66" spans="1:6" ht="16.5" thickBot="1" x14ac:dyDescent="0.3">
      <c r="A66" s="222" t="s">
        <v>15</v>
      </c>
      <c r="B66" s="223"/>
      <c r="C66" s="27">
        <f>SUM(C60:C65)</f>
        <v>80.217044279999996</v>
      </c>
      <c r="D66" s="20"/>
      <c r="E66" s="111"/>
      <c r="F66" s="100"/>
    </row>
    <row r="67" spans="1:6" ht="16.5" thickBot="1" x14ac:dyDescent="0.3">
      <c r="E67" s="92"/>
      <c r="F67" s="100"/>
    </row>
    <row r="68" spans="1:6" ht="16.5" thickBot="1" x14ac:dyDescent="0.3">
      <c r="A68" s="234" t="s">
        <v>55</v>
      </c>
      <c r="B68" s="235"/>
      <c r="C68" s="235"/>
      <c r="D68" s="236"/>
      <c r="E68" s="92"/>
      <c r="F68" s="100"/>
    </row>
    <row r="69" spans="1:6" ht="16.5" thickBot="1" x14ac:dyDescent="0.3">
      <c r="E69" s="92"/>
      <c r="F69" s="100"/>
    </row>
    <row r="70" spans="1:6" s="92" customFormat="1" ht="16.5" thickBot="1" x14ac:dyDescent="0.3">
      <c r="A70" s="234" t="s">
        <v>56</v>
      </c>
      <c r="B70" s="235"/>
      <c r="C70" s="235"/>
      <c r="D70" s="236"/>
      <c r="F70" s="100"/>
    </row>
    <row r="71" spans="1:6" ht="16.5" thickBot="1" x14ac:dyDescent="0.3">
      <c r="A71" s="10"/>
      <c r="E71" s="92"/>
      <c r="F71" s="100"/>
    </row>
    <row r="72" spans="1:6" ht="16.5" thickBot="1" x14ac:dyDescent="0.3">
      <c r="A72" s="2" t="s">
        <v>57</v>
      </c>
      <c r="B72" s="51" t="s">
        <v>58</v>
      </c>
      <c r="C72" s="51" t="s">
        <v>2</v>
      </c>
      <c r="E72" s="92"/>
      <c r="F72" s="100"/>
    </row>
    <row r="73" spans="1:6" ht="16.5" thickBot="1" x14ac:dyDescent="0.3">
      <c r="A73" s="4" t="s">
        <v>3</v>
      </c>
      <c r="B73" s="5" t="s">
        <v>59</v>
      </c>
      <c r="C73" s="11">
        <f>D73*(C15)</f>
        <v>11.753684999999999</v>
      </c>
      <c r="D73" s="25">
        <v>9.4999999999999998E-3</v>
      </c>
      <c r="E73" s="112"/>
      <c r="F73" s="100"/>
    </row>
    <row r="74" spans="1:6" ht="16.5" thickBot="1" x14ac:dyDescent="0.3">
      <c r="A74" s="4" t="s">
        <v>5</v>
      </c>
      <c r="B74" s="5" t="s">
        <v>58</v>
      </c>
      <c r="C74" s="11">
        <f>D74*(C15)</f>
        <v>3.4642439999999999</v>
      </c>
      <c r="D74" s="23">
        <v>2.8E-3</v>
      </c>
      <c r="E74" s="112"/>
      <c r="F74" s="100"/>
    </row>
    <row r="75" spans="1:6" ht="16.5" thickBot="1" x14ac:dyDescent="0.3">
      <c r="A75" s="4" t="s">
        <v>7</v>
      </c>
      <c r="B75" s="5" t="s">
        <v>60</v>
      </c>
      <c r="C75" s="11">
        <f>D75*(C15)</f>
        <v>0.24744600000000003</v>
      </c>
      <c r="D75" s="23">
        <v>2.0000000000000001E-4</v>
      </c>
      <c r="E75" s="112"/>
      <c r="F75" s="100"/>
    </row>
    <row r="76" spans="1:6" ht="16.5" thickBot="1" x14ac:dyDescent="0.3">
      <c r="A76" s="4" t="s">
        <v>9</v>
      </c>
      <c r="B76" s="5" t="s">
        <v>61</v>
      </c>
      <c r="C76" s="11">
        <f>D76*C15</f>
        <v>0.49489200000000005</v>
      </c>
      <c r="D76" s="23">
        <v>4.0000000000000002E-4</v>
      </c>
      <c r="E76" s="112"/>
      <c r="F76" s="100"/>
    </row>
    <row r="77" spans="1:6" ht="16.5" thickBot="1" x14ac:dyDescent="0.3">
      <c r="A77" s="4" t="s">
        <v>11</v>
      </c>
      <c r="B77" s="5" t="s">
        <v>62</v>
      </c>
      <c r="C77" s="11">
        <f>D77*(C15)</f>
        <v>0.37116899999999997</v>
      </c>
      <c r="D77" s="23">
        <v>2.9999999999999997E-4</v>
      </c>
      <c r="E77" s="112"/>
      <c r="F77" s="100"/>
    </row>
    <row r="78" spans="1:6" ht="16.5" thickBot="1" x14ac:dyDescent="0.3">
      <c r="A78" s="4" t="s">
        <v>31</v>
      </c>
      <c r="B78" s="5" t="s">
        <v>91</v>
      </c>
      <c r="C78" s="11"/>
      <c r="D78" s="23"/>
      <c r="E78" s="112"/>
      <c r="F78" s="100"/>
    </row>
    <row r="79" spans="1:6" ht="16.5" thickBot="1" x14ac:dyDescent="0.3">
      <c r="A79" s="4" t="s">
        <v>13</v>
      </c>
      <c r="B79" s="5" t="s">
        <v>14</v>
      </c>
      <c r="C79" s="11">
        <f>C15*D79</f>
        <v>0</v>
      </c>
      <c r="E79" s="92"/>
      <c r="F79" s="100"/>
    </row>
    <row r="80" spans="1:6" ht="16.5" thickBot="1" x14ac:dyDescent="0.3">
      <c r="A80" s="222" t="s">
        <v>36</v>
      </c>
      <c r="B80" s="223"/>
      <c r="C80" s="27">
        <f>SUM(C73:C79)</f>
        <v>16.331435999999997</v>
      </c>
      <c r="D80" s="28"/>
      <c r="E80" s="113"/>
    </row>
    <row r="81" spans="1:5" ht="16.5" thickBot="1" x14ac:dyDescent="0.3"/>
    <row r="82" spans="1:5" ht="16.5" thickBot="1" x14ac:dyDescent="0.3">
      <c r="A82" s="234" t="s">
        <v>63</v>
      </c>
      <c r="B82" s="235"/>
      <c r="C82" s="235"/>
      <c r="D82" s="236"/>
    </row>
    <row r="83" spans="1:5" ht="16.5" thickBot="1" x14ac:dyDescent="0.3">
      <c r="A83" s="10"/>
    </row>
    <row r="84" spans="1:5" ht="16.5" thickBot="1" x14ac:dyDescent="0.3">
      <c r="A84" s="2" t="s">
        <v>64</v>
      </c>
      <c r="B84" s="51" t="s">
        <v>65</v>
      </c>
      <c r="C84" s="51" t="s">
        <v>2</v>
      </c>
    </row>
    <row r="85" spans="1:5" ht="32.25" thickBot="1" x14ac:dyDescent="0.3">
      <c r="A85" s="4" t="s">
        <v>3</v>
      </c>
      <c r="B85" s="5" t="s">
        <v>66</v>
      </c>
      <c r="C85" s="29"/>
      <c r="D85" s="28"/>
      <c r="E85" s="28"/>
    </row>
    <row r="86" spans="1:5" ht="16.5" thickBot="1" x14ac:dyDescent="0.3">
      <c r="A86" s="222" t="s">
        <v>15</v>
      </c>
      <c r="B86" s="223"/>
      <c r="C86" s="29"/>
    </row>
    <row r="87" spans="1:5" ht="16.5" thickBot="1" x14ac:dyDescent="0.3"/>
    <row r="88" spans="1:5" ht="16.5" thickBot="1" x14ac:dyDescent="0.3">
      <c r="A88" s="230" t="s">
        <v>67</v>
      </c>
      <c r="B88" s="231"/>
      <c r="C88" s="231"/>
      <c r="D88" s="232"/>
    </row>
    <row r="89" spans="1:5" ht="16.5" thickBot="1" x14ac:dyDescent="0.3">
      <c r="A89" s="10"/>
    </row>
    <row r="90" spans="1:5" ht="32.25" thickBot="1" x14ac:dyDescent="0.3">
      <c r="A90" s="2">
        <v>4</v>
      </c>
      <c r="B90" s="51" t="s">
        <v>68</v>
      </c>
      <c r="C90" s="51" t="s">
        <v>2</v>
      </c>
    </row>
    <row r="91" spans="1:5" ht="16.5" thickBot="1" x14ac:dyDescent="0.3">
      <c r="A91" s="4" t="s">
        <v>57</v>
      </c>
      <c r="B91" s="5" t="s">
        <v>69</v>
      </c>
      <c r="C91" s="6">
        <f>C80</f>
        <v>16.331435999999997</v>
      </c>
      <c r="D91" s="25"/>
      <c r="E91" s="23"/>
    </row>
    <row r="92" spans="1:5" ht="16.5" thickBot="1" x14ac:dyDescent="0.3">
      <c r="A92" s="4" t="s">
        <v>64</v>
      </c>
      <c r="B92" s="5" t="s">
        <v>70</v>
      </c>
      <c r="C92" s="6"/>
    </row>
    <row r="93" spans="1:5" ht="16.5" thickBot="1" x14ac:dyDescent="0.3">
      <c r="A93" s="222" t="s">
        <v>15</v>
      </c>
      <c r="B93" s="223"/>
      <c r="C93" s="14">
        <f>SUM(C91:C92)</f>
        <v>16.331435999999997</v>
      </c>
      <c r="D93" s="36"/>
      <c r="E93" s="45"/>
    </row>
    <row r="94" spans="1:5" ht="16.5" thickBot="1" x14ac:dyDescent="0.3"/>
    <row r="95" spans="1:5" ht="16.5" thickBot="1" x14ac:dyDescent="0.3">
      <c r="A95" s="234" t="s">
        <v>71</v>
      </c>
      <c r="B95" s="235"/>
      <c r="C95" s="235"/>
      <c r="D95" s="236"/>
    </row>
    <row r="96" spans="1:5" ht="16.5" thickBot="1" x14ac:dyDescent="0.3"/>
    <row r="97" spans="1:10" ht="16.5" thickBot="1" x14ac:dyDescent="0.3">
      <c r="A97" s="2">
        <v>5</v>
      </c>
      <c r="B97" s="30" t="s">
        <v>72</v>
      </c>
      <c r="C97" s="51" t="s">
        <v>2</v>
      </c>
    </row>
    <row r="98" spans="1:10" ht="16.5" thickBot="1" x14ac:dyDescent="0.3">
      <c r="A98" s="4" t="s">
        <v>3</v>
      </c>
      <c r="B98" s="5" t="s">
        <v>73</v>
      </c>
      <c r="C98" s="6">
        <v>10.69</v>
      </c>
    </row>
    <row r="99" spans="1:10" ht="16.5" thickBot="1" x14ac:dyDescent="0.3">
      <c r="A99" s="4" t="s">
        <v>5</v>
      </c>
      <c r="B99" s="5" t="s">
        <v>74</v>
      </c>
      <c r="C99" s="6">
        <v>18</v>
      </c>
    </row>
    <row r="100" spans="1:10" ht="16.5" thickBot="1" x14ac:dyDescent="0.3">
      <c r="A100" s="4" t="s">
        <v>7</v>
      </c>
      <c r="B100" s="5" t="s">
        <v>75</v>
      </c>
      <c r="C100" s="6">
        <v>14.59</v>
      </c>
    </row>
    <row r="101" spans="1:10" ht="16.5" thickBot="1" x14ac:dyDescent="0.3">
      <c r="A101" s="4" t="s">
        <v>9</v>
      </c>
      <c r="B101" s="5" t="s">
        <v>90</v>
      </c>
      <c r="C101" s="6"/>
    </row>
    <row r="102" spans="1:10" ht="16.5" thickBot="1" x14ac:dyDescent="0.3">
      <c r="A102" s="4" t="s">
        <v>11</v>
      </c>
      <c r="B102" s="5" t="s">
        <v>92</v>
      </c>
      <c r="C102" s="6"/>
    </row>
    <row r="103" spans="1:10" ht="16.5" thickBot="1" x14ac:dyDescent="0.3">
      <c r="A103" s="222" t="s">
        <v>36</v>
      </c>
      <c r="B103" s="223"/>
      <c r="C103" s="14">
        <f>SUM(C98:C102)</f>
        <v>43.28</v>
      </c>
      <c r="D103" s="36"/>
    </row>
    <row r="104" spans="1:10" ht="16.5" thickBot="1" x14ac:dyDescent="0.3"/>
    <row r="105" spans="1:10" ht="16.5" thickBot="1" x14ac:dyDescent="0.3">
      <c r="A105" s="234" t="s">
        <v>76</v>
      </c>
      <c r="B105" s="235"/>
      <c r="C105" s="235"/>
      <c r="D105" s="236"/>
      <c r="F105" s="70"/>
      <c r="G105" s="70"/>
    </row>
    <row r="106" spans="1:10" ht="19.5" thickBot="1" x14ac:dyDescent="0.35">
      <c r="F106" s="115"/>
      <c r="G106" s="70"/>
    </row>
    <row r="107" spans="1:10" ht="16.5" thickBot="1" x14ac:dyDescent="0.3">
      <c r="A107" s="2">
        <v>6</v>
      </c>
      <c r="B107" s="30" t="s">
        <v>77</v>
      </c>
      <c r="C107" s="51" t="s">
        <v>25</v>
      </c>
      <c r="D107" s="2" t="s">
        <v>2</v>
      </c>
      <c r="E107" s="15"/>
      <c r="F107" s="70"/>
      <c r="G107" s="70"/>
    </row>
    <row r="108" spans="1:10" ht="16.5" thickBot="1" x14ac:dyDescent="0.3">
      <c r="A108" s="4" t="s">
        <v>3</v>
      </c>
      <c r="B108" s="5" t="s">
        <v>78</v>
      </c>
      <c r="C108" s="16">
        <v>3.0099999999999998E-2</v>
      </c>
      <c r="D108" s="127">
        <f>E108*C108</f>
        <v>86.147702492128204</v>
      </c>
      <c r="E108" s="126">
        <f>C15+C55+C66+C80+C103</f>
        <v>2862.0499166820005</v>
      </c>
      <c r="F108" s="70"/>
      <c r="G108" s="83"/>
    </row>
    <row r="109" spans="1:10" ht="16.5" thickBot="1" x14ac:dyDescent="0.3">
      <c r="A109" s="4" t="s">
        <v>5</v>
      </c>
      <c r="B109" s="5" t="s">
        <v>79</v>
      </c>
      <c r="C109" s="16">
        <v>2.01E-2</v>
      </c>
      <c r="D109" s="128">
        <f>(E109)*C109</f>
        <v>59.258772145399988</v>
      </c>
      <c r="E109" s="126">
        <f>E108+D108</f>
        <v>2948.1976191741287</v>
      </c>
      <c r="F109" s="70"/>
      <c r="G109" s="83"/>
    </row>
    <row r="110" spans="1:10" ht="16.5" thickBot="1" x14ac:dyDescent="0.3">
      <c r="A110" s="4" t="s">
        <v>7</v>
      </c>
      <c r="B110" s="5" t="s">
        <v>80</v>
      </c>
      <c r="C110" s="16">
        <f>C111+C112+C113</f>
        <v>5.6499999999999995E-2</v>
      </c>
      <c r="D110" s="129"/>
      <c r="E110" s="33"/>
      <c r="F110" s="70"/>
      <c r="G110" s="70"/>
    </row>
    <row r="111" spans="1:10" ht="16.5" thickBot="1" x14ac:dyDescent="0.3">
      <c r="A111" s="4"/>
      <c r="B111" s="49" t="s">
        <v>81</v>
      </c>
      <c r="C111" s="48">
        <v>6.4999999999999997E-3</v>
      </c>
      <c r="D111" s="127">
        <f>(E108+D108+D109)/(1-C110)*C111</f>
        <v>20.719095435693628</v>
      </c>
      <c r="E111" s="39"/>
      <c r="F111" s="70"/>
      <c r="G111" s="70"/>
      <c r="J111" s="7"/>
    </row>
    <row r="112" spans="1:10" ht="16.5" thickBot="1" x14ac:dyDescent="0.3">
      <c r="A112" s="4"/>
      <c r="B112" s="49" t="s">
        <v>82</v>
      </c>
      <c r="C112" s="48">
        <v>0.03</v>
      </c>
      <c r="D112" s="127">
        <f>(E108+D108+D109)/(1-C110)*C112</f>
        <v>95.626594318585973</v>
      </c>
      <c r="E112" s="39"/>
      <c r="F112" s="84"/>
      <c r="G112" s="70"/>
    </row>
    <row r="113" spans="1:7" ht="16.5" thickBot="1" x14ac:dyDescent="0.3">
      <c r="A113" s="4"/>
      <c r="B113" s="5" t="s">
        <v>83</v>
      </c>
      <c r="C113" s="31">
        <v>0.02</v>
      </c>
      <c r="D113" s="127">
        <f>(E108+D108+D109)/(1-C110)*C113</f>
        <v>63.751062879057322</v>
      </c>
      <c r="E113" s="39"/>
      <c r="F113" s="85"/>
      <c r="G113" s="70"/>
    </row>
    <row r="114" spans="1:7" ht="16.5" thickBot="1" x14ac:dyDescent="0.3">
      <c r="A114" s="222" t="s">
        <v>36</v>
      </c>
      <c r="B114" s="223"/>
      <c r="C114" s="16">
        <f>SUM(C108:C110)</f>
        <v>0.10669999999999999</v>
      </c>
      <c r="D114" s="130">
        <f>SUM(D108:D113)</f>
        <v>325.50322727086512</v>
      </c>
      <c r="E114" s="42"/>
      <c r="F114" s="70"/>
      <c r="G114" s="70"/>
    </row>
    <row r="115" spans="1:7" ht="16.5" thickBot="1" x14ac:dyDescent="0.3">
      <c r="F115" s="70"/>
      <c r="G115" s="70"/>
    </row>
    <row r="116" spans="1:7" ht="16.5" thickBot="1" x14ac:dyDescent="0.3">
      <c r="A116" s="234" t="s">
        <v>84</v>
      </c>
      <c r="B116" s="235"/>
      <c r="C116" s="235"/>
      <c r="D116" s="236"/>
      <c r="E116" s="100"/>
      <c r="F116" s="100"/>
    </row>
    <row r="117" spans="1:7" ht="16.5" thickBot="1" x14ac:dyDescent="0.3">
      <c r="D117" s="233"/>
      <c r="E117" s="233"/>
      <c r="F117" s="233"/>
    </row>
    <row r="118" spans="1:7" ht="32.25" thickBot="1" x14ac:dyDescent="0.3">
      <c r="A118" s="2"/>
      <c r="B118" s="51" t="s">
        <v>85</v>
      </c>
      <c r="C118" s="2" t="s">
        <v>2</v>
      </c>
      <c r="D118" s="106"/>
      <c r="E118" s="99"/>
      <c r="F118" s="100"/>
    </row>
    <row r="119" spans="1:7" ht="16.5" thickBot="1" x14ac:dyDescent="0.3">
      <c r="A119" s="35" t="s">
        <v>3</v>
      </c>
      <c r="B119" s="5" t="s">
        <v>0</v>
      </c>
      <c r="C119" s="122">
        <f>C15</f>
        <v>1237.23</v>
      </c>
      <c r="D119" s="106"/>
      <c r="E119" s="99"/>
      <c r="F119" s="100"/>
    </row>
    <row r="120" spans="1:7" ht="32.25" thickBot="1" x14ac:dyDescent="0.3">
      <c r="A120" s="35" t="s">
        <v>5</v>
      </c>
      <c r="B120" s="5" t="s">
        <v>16</v>
      </c>
      <c r="C120" s="122">
        <f>C55</f>
        <v>1484.9914364020001</v>
      </c>
      <c r="D120" s="106"/>
      <c r="E120" s="101"/>
      <c r="F120" s="102"/>
    </row>
    <row r="121" spans="1:7" ht="16.5" thickBot="1" x14ac:dyDescent="0.3">
      <c r="A121" s="35" t="s">
        <v>7</v>
      </c>
      <c r="B121" s="5" t="s">
        <v>47</v>
      </c>
      <c r="C121" s="122">
        <f>C66</f>
        <v>80.217044279999996</v>
      </c>
      <c r="D121" s="100"/>
      <c r="E121" s="100"/>
      <c r="F121" s="103"/>
    </row>
    <row r="122" spans="1:7" ht="32.25" thickBot="1" x14ac:dyDescent="0.3">
      <c r="A122" s="35" t="s">
        <v>9</v>
      </c>
      <c r="B122" s="5" t="s">
        <v>55</v>
      </c>
      <c r="C122" s="122">
        <f>C93</f>
        <v>16.331435999999997</v>
      </c>
      <c r="D122" s="100"/>
      <c r="E122" s="104"/>
      <c r="F122" s="104"/>
    </row>
    <row r="123" spans="1:7" ht="16.5" thickBot="1" x14ac:dyDescent="0.3">
      <c r="A123" s="35" t="s">
        <v>11</v>
      </c>
      <c r="B123" s="5" t="s">
        <v>71</v>
      </c>
      <c r="C123" s="122">
        <f>C103</f>
        <v>43.28</v>
      </c>
      <c r="D123" s="100"/>
      <c r="E123" s="100"/>
      <c r="F123" s="100"/>
    </row>
    <row r="124" spans="1:7" ht="16.5" thickBot="1" x14ac:dyDescent="0.3">
      <c r="A124" s="222" t="s">
        <v>86</v>
      </c>
      <c r="B124" s="223"/>
      <c r="C124" s="122">
        <f>SUM(C119:C123)</f>
        <v>2862.0499166820005</v>
      </c>
      <c r="D124" s="100"/>
      <c r="E124" s="100"/>
      <c r="F124" s="100"/>
    </row>
    <row r="125" spans="1:7" ht="32.25" thickBot="1" x14ac:dyDescent="0.3">
      <c r="A125" s="35" t="s">
        <v>31</v>
      </c>
      <c r="B125" s="5" t="s">
        <v>87</v>
      </c>
      <c r="C125" s="122">
        <f>D114</f>
        <v>325.50322727086512</v>
      </c>
      <c r="D125" s="100"/>
      <c r="E125" s="100"/>
      <c r="F125" s="100"/>
    </row>
    <row r="126" spans="1:7" ht="16.5" thickBot="1" x14ac:dyDescent="0.3">
      <c r="A126" s="222" t="s">
        <v>88</v>
      </c>
      <c r="B126" s="223"/>
      <c r="C126" s="122">
        <f>SUM(C125,C124)</f>
        <v>3187.5531439528654</v>
      </c>
      <c r="D126" s="100"/>
      <c r="E126" s="100"/>
      <c r="F126" s="100"/>
    </row>
    <row r="127" spans="1:7" ht="16.5" thickBot="1" x14ac:dyDescent="0.3"/>
    <row r="128" spans="1:7" ht="16.5" thickBot="1" x14ac:dyDescent="0.3">
      <c r="B128" s="125" t="s">
        <v>89</v>
      </c>
      <c r="C128" s="124" t="s">
        <v>15</v>
      </c>
      <c r="E128" s="70"/>
      <c r="F128" s="70"/>
    </row>
    <row r="129" spans="2:6" ht="16.5" thickBot="1" x14ac:dyDescent="0.3">
      <c r="B129" s="124">
        <v>4</v>
      </c>
      <c r="C129" s="123">
        <f>C126*B129</f>
        <v>12750.212575811462</v>
      </c>
      <c r="D129" s="38"/>
      <c r="E129" s="71"/>
      <c r="F129" s="70"/>
    </row>
    <row r="130" spans="2:6" x14ac:dyDescent="0.25">
      <c r="E130" s="70"/>
      <c r="F130" s="70"/>
    </row>
    <row r="131" spans="2:6" x14ac:dyDescent="0.25">
      <c r="E131" s="70"/>
      <c r="F131" s="70"/>
    </row>
    <row r="132" spans="2:6" x14ac:dyDescent="0.25">
      <c r="E132" s="70"/>
      <c r="F132" s="70"/>
    </row>
    <row r="133" spans="2:6" x14ac:dyDescent="0.25">
      <c r="E133" s="70"/>
      <c r="F133" s="70"/>
    </row>
  </sheetData>
  <mergeCells count="32">
    <mergeCell ref="A95:D95"/>
    <mergeCell ref="A82:D82"/>
    <mergeCell ref="A126:B126"/>
    <mergeCell ref="A103:B103"/>
    <mergeCell ref="A114:B114"/>
    <mergeCell ref="A105:D105"/>
    <mergeCell ref="A116:D116"/>
    <mergeCell ref="D117:F117"/>
    <mergeCell ref="A124:B124"/>
    <mergeCell ref="A49:D49"/>
    <mergeCell ref="A80:B80"/>
    <mergeCell ref="A86:B86"/>
    <mergeCell ref="A93:B93"/>
    <mergeCell ref="A88:D88"/>
    <mergeCell ref="A55:B55"/>
    <mergeCell ref="A66:B66"/>
    <mergeCell ref="A70:D70"/>
    <mergeCell ref="A68:D68"/>
    <mergeCell ref="A57:D57"/>
    <mergeCell ref="A1:D1"/>
    <mergeCell ref="A2:D2"/>
    <mergeCell ref="A15:B15"/>
    <mergeCell ref="A3:D3"/>
    <mergeCell ref="A47:B47"/>
    <mergeCell ref="A39:D39"/>
    <mergeCell ref="A19:D19"/>
    <mergeCell ref="A17:D17"/>
    <mergeCell ref="A5:D5"/>
    <mergeCell ref="A4:D4"/>
    <mergeCell ref="A24:B24"/>
    <mergeCell ref="A26:D26"/>
    <mergeCell ref="A37:B37"/>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BADA1-0BA9-4AAA-8D7D-C8ED71174967}">
  <dimension ref="A1:J135"/>
  <sheetViews>
    <sheetView view="pageBreakPreview" topLeftCell="A115" zoomScaleNormal="100" zoomScaleSheetLayoutView="100" workbookViewId="0">
      <selection activeCell="B133" sqref="B133"/>
    </sheetView>
  </sheetViews>
  <sheetFormatPr defaultRowHeight="15.75" x14ac:dyDescent="0.25"/>
  <cols>
    <col min="1" max="1" width="9.140625" style="1"/>
    <col min="2" max="2" width="52.28515625" style="1" customWidth="1"/>
    <col min="3" max="3" width="15.5703125" style="1" bestFit="1" customWidth="1"/>
    <col min="4" max="5" width="14.28515625" style="1" customWidth="1"/>
    <col min="6" max="6" width="55.7109375" style="1" bestFit="1" customWidth="1"/>
    <col min="7" max="7" width="36.140625" style="1" customWidth="1"/>
    <col min="8" max="9" width="9.140625" style="1"/>
    <col min="10" max="10" width="11.5703125" style="1" bestFit="1" customWidth="1"/>
    <col min="11" max="16384" width="9.140625" style="1"/>
  </cols>
  <sheetData>
    <row r="1" spans="1:7" ht="16.5" thickBot="1" x14ac:dyDescent="0.3">
      <c r="A1" s="250" t="s">
        <v>162</v>
      </c>
      <c r="B1" s="251"/>
      <c r="C1" s="251"/>
      <c r="D1" s="252"/>
      <c r="E1" s="79"/>
    </row>
    <row r="2" spans="1:7" x14ac:dyDescent="0.25">
      <c r="A2" s="227" t="s">
        <v>93</v>
      </c>
      <c r="B2" s="228"/>
      <c r="C2" s="228"/>
      <c r="D2" s="229"/>
      <c r="E2" s="80"/>
      <c r="F2" s="70"/>
      <c r="G2" s="70"/>
    </row>
    <row r="3" spans="1:7" ht="16.5" thickBot="1" x14ac:dyDescent="0.3">
      <c r="A3" s="237" t="s">
        <v>95</v>
      </c>
      <c r="B3" s="238"/>
      <c r="C3" s="238"/>
      <c r="D3" s="239"/>
      <c r="E3" s="28"/>
      <c r="F3" s="70"/>
      <c r="G3" s="70"/>
    </row>
    <row r="4" spans="1:7" x14ac:dyDescent="0.25">
      <c r="A4" s="243" t="s">
        <v>163</v>
      </c>
      <c r="B4" s="244"/>
      <c r="C4" s="244"/>
      <c r="D4" s="245"/>
      <c r="E4" s="28"/>
      <c r="F4" s="70"/>
      <c r="G4" s="70"/>
    </row>
    <row r="5" spans="1:7" ht="16.5" thickBot="1" x14ac:dyDescent="0.3">
      <c r="A5" s="249" t="s">
        <v>0</v>
      </c>
      <c r="B5" s="241"/>
      <c r="C5" s="241"/>
      <c r="D5" s="242"/>
      <c r="E5" s="28"/>
      <c r="F5" s="70"/>
      <c r="G5" s="70"/>
    </row>
    <row r="6" spans="1:7" ht="16.5" thickBot="1" x14ac:dyDescent="0.3">
      <c r="E6" s="28"/>
      <c r="F6" s="70"/>
      <c r="G6" s="70"/>
    </row>
    <row r="7" spans="1:7" ht="16.5" thickBot="1" x14ac:dyDescent="0.3">
      <c r="A7" s="2">
        <v>1</v>
      </c>
      <c r="B7" s="51" t="s">
        <v>1</v>
      </c>
      <c r="C7" s="51" t="s">
        <v>2</v>
      </c>
      <c r="F7" s="70"/>
      <c r="G7" s="70"/>
    </row>
    <row r="8" spans="1:7" ht="16.5" thickBot="1" x14ac:dyDescent="0.3">
      <c r="A8" s="4" t="s">
        <v>3</v>
      </c>
      <c r="B8" s="5" t="s">
        <v>4</v>
      </c>
      <c r="C8" s="59">
        <v>2474.46</v>
      </c>
      <c r="D8" s="19"/>
      <c r="F8" s="70"/>
      <c r="G8" s="70"/>
    </row>
    <row r="9" spans="1:7" ht="16.5" thickBot="1" x14ac:dyDescent="0.3">
      <c r="A9" s="4" t="s">
        <v>5</v>
      </c>
      <c r="B9" s="5" t="s">
        <v>6</v>
      </c>
      <c r="C9" s="6"/>
      <c r="F9" s="70"/>
      <c r="G9" s="70"/>
    </row>
    <row r="10" spans="1:7" ht="16.5" thickBot="1" x14ac:dyDescent="0.3">
      <c r="A10" s="4" t="s">
        <v>7</v>
      </c>
      <c r="B10" s="5" t="s">
        <v>8</v>
      </c>
      <c r="C10" s="6"/>
      <c r="F10" s="70"/>
      <c r="G10" s="70"/>
    </row>
    <row r="11" spans="1:7" ht="16.5" thickBot="1" x14ac:dyDescent="0.3">
      <c r="A11" s="4" t="s">
        <v>9</v>
      </c>
      <c r="B11" s="5" t="s">
        <v>10</v>
      </c>
      <c r="C11" s="6"/>
      <c r="D11" s="7"/>
      <c r="E11" s="7"/>
      <c r="F11" s="70"/>
      <c r="G11" s="70"/>
    </row>
    <row r="12" spans="1:7" ht="16.5" thickBot="1" x14ac:dyDescent="0.3">
      <c r="A12" s="4" t="s">
        <v>11</v>
      </c>
      <c r="B12" s="5" t="s">
        <v>12</v>
      </c>
      <c r="C12" s="6"/>
      <c r="F12" s="70"/>
      <c r="G12" s="70"/>
    </row>
    <row r="13" spans="1:7" ht="16.5" thickBot="1" x14ac:dyDescent="0.3">
      <c r="A13" s="4"/>
      <c r="B13" s="5"/>
      <c r="C13" s="6"/>
      <c r="D13" s="8"/>
      <c r="E13" s="8"/>
      <c r="F13" s="70"/>
      <c r="G13" s="70"/>
    </row>
    <row r="14" spans="1:7" ht="16.5" thickBot="1" x14ac:dyDescent="0.3">
      <c r="A14" s="4" t="s">
        <v>13</v>
      </c>
      <c r="B14" s="5" t="s">
        <v>14</v>
      </c>
      <c r="C14" s="6"/>
      <c r="F14" s="70"/>
      <c r="G14" s="70"/>
    </row>
    <row r="15" spans="1:7" ht="16.5" thickBot="1" x14ac:dyDescent="0.3">
      <c r="A15" s="222" t="s">
        <v>15</v>
      </c>
      <c r="B15" s="223"/>
      <c r="C15" s="9">
        <f>SUM(C8:C14)</f>
        <v>2474.46</v>
      </c>
      <c r="D15" s="36"/>
      <c r="F15" s="70"/>
      <c r="G15" s="70"/>
    </row>
    <row r="16" spans="1:7" ht="16.5" thickBot="1" x14ac:dyDescent="0.3">
      <c r="F16" s="70"/>
      <c r="G16" s="70"/>
    </row>
    <row r="17" spans="1:7" ht="16.5" thickBot="1" x14ac:dyDescent="0.3">
      <c r="A17" s="234" t="s">
        <v>16</v>
      </c>
      <c r="B17" s="235"/>
      <c r="C17" s="235"/>
      <c r="D17" s="236"/>
      <c r="F17" s="70"/>
      <c r="G17" s="70"/>
    </row>
    <row r="18" spans="1:7" ht="16.5" thickBot="1" x14ac:dyDescent="0.3">
      <c r="A18" s="10"/>
      <c r="F18" s="70"/>
      <c r="G18" s="70"/>
    </row>
    <row r="19" spans="1:7" ht="16.5" thickBot="1" x14ac:dyDescent="0.3">
      <c r="A19" s="234" t="s">
        <v>17</v>
      </c>
      <c r="B19" s="235"/>
      <c r="C19" s="235"/>
      <c r="D19" s="236"/>
      <c r="F19" s="70"/>
      <c r="G19" s="70"/>
    </row>
    <row r="20" spans="1:7" ht="16.5" thickBot="1" x14ac:dyDescent="0.3">
      <c r="F20" s="70"/>
      <c r="G20" s="70"/>
    </row>
    <row r="21" spans="1:7" ht="32.25" thickBot="1" x14ac:dyDescent="0.3">
      <c r="A21" s="2" t="s">
        <v>18</v>
      </c>
      <c r="B21" s="51" t="s">
        <v>19</v>
      </c>
      <c r="C21" s="51" t="s">
        <v>2</v>
      </c>
      <c r="F21" s="70"/>
      <c r="G21" s="70"/>
    </row>
    <row r="22" spans="1:7" ht="16.5" thickBot="1" x14ac:dyDescent="0.3">
      <c r="A22" s="4" t="s">
        <v>3</v>
      </c>
      <c r="B22" s="5" t="s">
        <v>20</v>
      </c>
      <c r="C22" s="11">
        <f>C15*8.33%</f>
        <v>206.12251800000001</v>
      </c>
      <c r="D22" s="78"/>
      <c r="E22" s="7"/>
      <c r="F22" s="70"/>
      <c r="G22" s="70"/>
    </row>
    <row r="23" spans="1:7" ht="16.5" thickBot="1" x14ac:dyDescent="0.3">
      <c r="A23" s="4" t="s">
        <v>5</v>
      </c>
      <c r="B23" s="52" t="s">
        <v>21</v>
      </c>
      <c r="C23" s="53">
        <f>C15*12.1%</f>
        <v>299.40965999999997</v>
      </c>
      <c r="D23" s="20"/>
      <c r="E23" s="13"/>
      <c r="F23" s="70"/>
      <c r="G23" s="70"/>
    </row>
    <row r="24" spans="1:7" ht="16.5" thickBot="1" x14ac:dyDescent="0.3">
      <c r="A24" s="222" t="s">
        <v>15</v>
      </c>
      <c r="B24" s="223"/>
      <c r="C24" s="14">
        <f>SUM(C22:C23)</f>
        <v>505.53217799999999</v>
      </c>
      <c r="D24" s="78"/>
      <c r="F24" s="70"/>
      <c r="G24" s="70"/>
    </row>
    <row r="25" spans="1:7" ht="16.5" thickBot="1" x14ac:dyDescent="0.3">
      <c r="E25" s="28"/>
      <c r="F25" s="70"/>
      <c r="G25" s="70"/>
    </row>
    <row r="26" spans="1:7" ht="32.25" customHeight="1" thickBot="1" x14ac:dyDescent="0.3">
      <c r="A26" s="230" t="s">
        <v>22</v>
      </c>
      <c r="B26" s="231"/>
      <c r="C26" s="231"/>
      <c r="D26" s="232"/>
      <c r="E26" s="77"/>
      <c r="F26" s="70"/>
      <c r="G26" s="70"/>
    </row>
    <row r="27" spans="1:7" ht="16.5" thickBot="1" x14ac:dyDescent="0.3">
      <c r="E27" s="28"/>
      <c r="F27" s="70"/>
      <c r="G27" s="70"/>
    </row>
    <row r="28" spans="1:7" ht="16.5" thickBot="1" x14ac:dyDescent="0.3">
      <c r="A28" s="2" t="s">
        <v>23</v>
      </c>
      <c r="B28" s="51" t="s">
        <v>24</v>
      </c>
      <c r="C28" s="51" t="s">
        <v>25</v>
      </c>
      <c r="D28" s="51" t="s">
        <v>2</v>
      </c>
      <c r="E28" s="77"/>
      <c r="F28" s="70"/>
      <c r="G28" s="70"/>
    </row>
    <row r="29" spans="1:7" ht="16.5" thickBot="1" x14ac:dyDescent="0.3">
      <c r="A29" s="4" t="s">
        <v>3</v>
      </c>
      <c r="B29" s="52" t="s">
        <v>26</v>
      </c>
      <c r="C29" s="57">
        <v>0.09</v>
      </c>
      <c r="D29" s="55">
        <f t="shared" ref="D29:D36" si="0">(C$15+C$24)*C29</f>
        <v>268.19929601999996</v>
      </c>
      <c r="E29" s="20"/>
      <c r="F29" s="70"/>
      <c r="G29" s="70"/>
    </row>
    <row r="30" spans="1:7" ht="16.5" thickBot="1" x14ac:dyDescent="0.3">
      <c r="A30" s="4" t="s">
        <v>5</v>
      </c>
      <c r="B30" s="5" t="s">
        <v>27</v>
      </c>
      <c r="C30" s="16">
        <v>2.5000000000000001E-2</v>
      </c>
      <c r="D30" s="17">
        <f t="shared" si="0"/>
        <v>74.499804449999999</v>
      </c>
      <c r="E30" s="78"/>
      <c r="F30" s="70"/>
      <c r="G30" s="70"/>
    </row>
    <row r="31" spans="1:7" ht="16.5" thickBot="1" x14ac:dyDescent="0.3">
      <c r="A31" s="4" t="s">
        <v>7</v>
      </c>
      <c r="B31" s="52" t="s">
        <v>28</v>
      </c>
      <c r="C31" s="54">
        <v>0</v>
      </c>
      <c r="D31" s="55">
        <f t="shared" si="0"/>
        <v>0</v>
      </c>
      <c r="E31" s="20"/>
      <c r="F31" s="70"/>
      <c r="G31" s="70"/>
    </row>
    <row r="32" spans="1:7" ht="16.5" thickBot="1" x14ac:dyDescent="0.3">
      <c r="A32" s="4" t="s">
        <v>9</v>
      </c>
      <c r="B32" s="5" t="s">
        <v>29</v>
      </c>
      <c r="C32" s="16">
        <v>1.4999999999999999E-2</v>
      </c>
      <c r="D32" s="17">
        <f t="shared" si="0"/>
        <v>44.699882670000001</v>
      </c>
      <c r="E32" s="78"/>
      <c r="F32" s="70"/>
      <c r="G32" s="70"/>
    </row>
    <row r="33" spans="1:7" ht="16.5" thickBot="1" x14ac:dyDescent="0.3">
      <c r="A33" s="4" t="s">
        <v>11</v>
      </c>
      <c r="B33" s="5" t="s">
        <v>30</v>
      </c>
      <c r="C33" s="16">
        <v>0.01</v>
      </c>
      <c r="D33" s="17">
        <f t="shared" si="0"/>
        <v>29.799921780000002</v>
      </c>
      <c r="E33" s="19"/>
      <c r="F33" s="70"/>
      <c r="G33" s="70"/>
    </row>
    <row r="34" spans="1:7" ht="16.5" thickBot="1" x14ac:dyDescent="0.3">
      <c r="A34" s="4" t="s">
        <v>31</v>
      </c>
      <c r="B34" s="5" t="s">
        <v>32</v>
      </c>
      <c r="C34" s="16">
        <v>6.0000000000000001E-3</v>
      </c>
      <c r="D34" s="17">
        <f t="shared" si="0"/>
        <v>17.879953067999999</v>
      </c>
      <c r="E34" s="19"/>
      <c r="F34" s="70"/>
      <c r="G34" s="70"/>
    </row>
    <row r="35" spans="1:7" ht="16.5" thickBot="1" x14ac:dyDescent="0.3">
      <c r="A35" s="4" t="s">
        <v>13</v>
      </c>
      <c r="B35" s="5" t="s">
        <v>33</v>
      </c>
      <c r="C35" s="16">
        <v>2E-3</v>
      </c>
      <c r="D35" s="17">
        <f t="shared" si="0"/>
        <v>5.9599843559999997</v>
      </c>
      <c r="E35" s="19"/>
      <c r="F35" s="70"/>
      <c r="G35" s="70"/>
    </row>
    <row r="36" spans="1:7" ht="16.5" thickBot="1" x14ac:dyDescent="0.3">
      <c r="A36" s="4" t="s">
        <v>34</v>
      </c>
      <c r="B36" s="5" t="s">
        <v>35</v>
      </c>
      <c r="C36" s="16">
        <v>0.08</v>
      </c>
      <c r="D36" s="17">
        <f t="shared" si="0"/>
        <v>238.39937424000001</v>
      </c>
      <c r="E36" s="19"/>
      <c r="F36" s="70"/>
      <c r="G36" s="70"/>
    </row>
    <row r="37" spans="1:7" ht="16.5" thickBot="1" x14ac:dyDescent="0.3">
      <c r="A37" s="222" t="s">
        <v>36</v>
      </c>
      <c r="B37" s="223"/>
      <c r="C37" s="18">
        <f>SUM(C29:C36)</f>
        <v>0.22800000000000004</v>
      </c>
      <c r="D37" s="14">
        <f>SUM(D29:D36)</f>
        <v>679.43821658399997</v>
      </c>
      <c r="E37" s="19"/>
      <c r="F37" s="70"/>
      <c r="G37" s="70"/>
    </row>
    <row r="38" spans="1:7" ht="16.5" thickBot="1" x14ac:dyDescent="0.3">
      <c r="F38" s="70"/>
      <c r="G38" s="70"/>
    </row>
    <row r="39" spans="1:7" ht="16.5" thickBot="1" x14ac:dyDescent="0.3">
      <c r="A39" s="234" t="s">
        <v>37</v>
      </c>
      <c r="B39" s="235"/>
      <c r="C39" s="235"/>
      <c r="D39" s="236"/>
      <c r="E39" s="28"/>
      <c r="F39" s="70"/>
      <c r="G39" s="70"/>
    </row>
    <row r="40" spans="1:7" ht="16.5" thickBot="1" x14ac:dyDescent="0.3">
      <c r="E40" s="28"/>
      <c r="F40" s="70"/>
      <c r="G40" s="70"/>
    </row>
    <row r="41" spans="1:7" ht="16.5" thickBot="1" x14ac:dyDescent="0.3">
      <c r="A41" s="2" t="s">
        <v>38</v>
      </c>
      <c r="B41" s="51" t="s">
        <v>39</v>
      </c>
      <c r="C41" s="2" t="s">
        <v>2</v>
      </c>
      <c r="D41" s="92"/>
      <c r="E41" s="28"/>
      <c r="F41" s="70"/>
      <c r="G41" s="70"/>
    </row>
    <row r="42" spans="1:7" ht="16.5" thickBot="1" x14ac:dyDescent="0.3">
      <c r="A42" s="4" t="s">
        <v>3</v>
      </c>
      <c r="B42" s="52" t="s">
        <v>40</v>
      </c>
      <c r="C42" s="131">
        <f>(22*11)-(6%*C8)</f>
        <v>93.532399999999996</v>
      </c>
      <c r="D42" s="117"/>
      <c r="E42" s="20"/>
      <c r="F42" s="72"/>
      <c r="G42" s="70"/>
    </row>
    <row r="43" spans="1:7" ht="16.5" thickBot="1" x14ac:dyDescent="0.3">
      <c r="A43" s="4" t="s">
        <v>5</v>
      </c>
      <c r="B43" s="5" t="s">
        <v>41</v>
      </c>
      <c r="C43" s="132">
        <f>22*33.62</f>
        <v>739.64</v>
      </c>
      <c r="D43" s="117"/>
      <c r="E43" s="78"/>
      <c r="F43" s="73"/>
      <c r="G43" s="70"/>
    </row>
    <row r="44" spans="1:7" ht="16.5" thickBot="1" x14ac:dyDescent="0.3">
      <c r="A44" s="4" t="s">
        <v>7</v>
      </c>
      <c r="B44" s="5" t="s">
        <v>42</v>
      </c>
      <c r="C44" s="133"/>
      <c r="D44" s="70"/>
      <c r="E44" s="78"/>
      <c r="F44" s="74"/>
      <c r="G44" s="70"/>
    </row>
    <row r="45" spans="1:7" ht="16.5" thickBot="1" x14ac:dyDescent="0.3">
      <c r="A45" s="4" t="s">
        <v>9</v>
      </c>
      <c r="B45" s="5" t="s">
        <v>43</v>
      </c>
      <c r="C45" s="133"/>
      <c r="D45" s="70"/>
      <c r="E45" s="78"/>
      <c r="F45" s="75"/>
      <c r="G45" s="70"/>
    </row>
    <row r="46" spans="1:7" ht="16.5" thickBot="1" x14ac:dyDescent="0.3">
      <c r="A46" s="4" t="s">
        <v>11</v>
      </c>
      <c r="B46" s="5" t="s">
        <v>44</v>
      </c>
      <c r="C46" s="133"/>
      <c r="D46" s="70"/>
      <c r="E46" s="78"/>
      <c r="F46" s="70"/>
      <c r="G46" s="70"/>
    </row>
    <row r="47" spans="1:7" ht="16.5" thickBot="1" x14ac:dyDescent="0.3">
      <c r="A47" s="222" t="s">
        <v>15</v>
      </c>
      <c r="B47" s="223"/>
      <c r="C47" s="134">
        <f>SUM(C42:C46)</f>
        <v>833.17239999999993</v>
      </c>
      <c r="D47" s="70"/>
      <c r="E47" s="36"/>
      <c r="F47" s="70"/>
      <c r="G47" s="70"/>
    </row>
    <row r="48" spans="1:7" ht="16.5" thickBot="1" x14ac:dyDescent="0.3">
      <c r="D48" s="70"/>
      <c r="F48" s="70"/>
      <c r="G48" s="70"/>
    </row>
    <row r="49" spans="1:7" ht="16.5" thickBot="1" x14ac:dyDescent="0.3">
      <c r="A49" s="234" t="s">
        <v>45</v>
      </c>
      <c r="B49" s="235"/>
      <c r="C49" s="235"/>
      <c r="D49" s="236"/>
      <c r="F49" s="70"/>
      <c r="G49" s="70"/>
    </row>
    <row r="50" spans="1:7" ht="16.5" thickBot="1" x14ac:dyDescent="0.3">
      <c r="D50" s="70"/>
      <c r="F50" s="70"/>
      <c r="G50" s="70"/>
    </row>
    <row r="51" spans="1:7" ht="16.5" thickBot="1" x14ac:dyDescent="0.3">
      <c r="A51" s="2">
        <v>2</v>
      </c>
      <c r="B51" s="51" t="s">
        <v>46</v>
      </c>
      <c r="C51" s="34" t="s">
        <v>2</v>
      </c>
      <c r="D51" s="70"/>
      <c r="F51" s="70"/>
      <c r="G51" s="70"/>
    </row>
    <row r="52" spans="1:7" ht="32.25" thickBot="1" x14ac:dyDescent="0.3">
      <c r="A52" s="4" t="s">
        <v>18</v>
      </c>
      <c r="B52" s="5" t="s">
        <v>19</v>
      </c>
      <c r="C52" s="32">
        <f>C24</f>
        <v>505.53217799999999</v>
      </c>
      <c r="D52" s="87"/>
      <c r="F52" s="70"/>
      <c r="G52" s="70"/>
    </row>
    <row r="53" spans="1:7" ht="16.5" thickBot="1" x14ac:dyDescent="0.3">
      <c r="A53" s="4" t="s">
        <v>23</v>
      </c>
      <c r="B53" s="5" t="s">
        <v>24</v>
      </c>
      <c r="C53" s="32">
        <f>D37</f>
        <v>679.43821658399997</v>
      </c>
      <c r="D53" s="87"/>
      <c r="F53" s="70"/>
      <c r="G53" s="70"/>
    </row>
    <row r="54" spans="1:7" ht="16.5" thickBot="1" x14ac:dyDescent="0.3">
      <c r="A54" s="4" t="s">
        <v>38</v>
      </c>
      <c r="B54" s="5" t="s">
        <v>39</v>
      </c>
      <c r="C54" s="32">
        <f>C47</f>
        <v>833.17239999999993</v>
      </c>
      <c r="D54" s="87"/>
      <c r="F54" s="70"/>
      <c r="G54" s="70"/>
    </row>
    <row r="55" spans="1:7" ht="16.5" thickBot="1" x14ac:dyDescent="0.3">
      <c r="A55" s="222" t="s">
        <v>15</v>
      </c>
      <c r="B55" s="223"/>
      <c r="C55" s="86">
        <f>SUM(C52:C54)</f>
        <v>2018.1427945839998</v>
      </c>
      <c r="D55" s="87"/>
      <c r="F55" s="70"/>
      <c r="G55" s="70"/>
    </row>
    <row r="56" spans="1:7" ht="16.5" thickBot="1" x14ac:dyDescent="0.3">
      <c r="A56" s="21"/>
      <c r="D56" s="70"/>
      <c r="F56" s="70"/>
      <c r="G56" s="70"/>
    </row>
    <row r="57" spans="1:7" ht="16.5" thickBot="1" x14ac:dyDescent="0.3">
      <c r="A57" s="234" t="s">
        <v>47</v>
      </c>
      <c r="B57" s="235"/>
      <c r="C57" s="235"/>
      <c r="D57" s="236"/>
      <c r="F57" s="70"/>
      <c r="G57" s="70"/>
    </row>
    <row r="58" spans="1:7" ht="16.5" thickBot="1" x14ac:dyDescent="0.3">
      <c r="D58" s="70"/>
      <c r="F58" s="70"/>
      <c r="G58" s="70"/>
    </row>
    <row r="59" spans="1:7" ht="16.5" thickBot="1" x14ac:dyDescent="0.3">
      <c r="A59" s="2">
        <v>3</v>
      </c>
      <c r="B59" s="51" t="s">
        <v>48</v>
      </c>
      <c r="C59" s="34" t="s">
        <v>2</v>
      </c>
      <c r="D59" s="70"/>
      <c r="F59" s="70"/>
      <c r="G59" s="70"/>
    </row>
    <row r="60" spans="1:7" ht="16.5" thickBot="1" x14ac:dyDescent="0.3">
      <c r="A60" s="4" t="s">
        <v>3</v>
      </c>
      <c r="B60" s="22" t="s">
        <v>49</v>
      </c>
      <c r="C60" s="11">
        <f>(C15)*D60</f>
        <v>10.392731999999999</v>
      </c>
      <c r="D60" s="23">
        <v>4.1999999999999997E-3</v>
      </c>
      <c r="E60" s="24"/>
      <c r="F60" s="70"/>
      <c r="G60" s="70"/>
    </row>
    <row r="61" spans="1:7" ht="16.5" thickBot="1" x14ac:dyDescent="0.3">
      <c r="A61" s="4" t="s">
        <v>5</v>
      </c>
      <c r="B61" s="22" t="s">
        <v>50</v>
      </c>
      <c r="C61" s="11">
        <f>C36*C60</f>
        <v>0.83141855999999992</v>
      </c>
      <c r="D61" s="23">
        <v>4.0000000000000002E-4</v>
      </c>
      <c r="E61" s="24"/>
      <c r="F61" s="70"/>
      <c r="G61" s="70"/>
    </row>
    <row r="62" spans="1:7" ht="32.25" thickBot="1" x14ac:dyDescent="0.3">
      <c r="A62" s="4" t="s">
        <v>7</v>
      </c>
      <c r="B62" s="50" t="s">
        <v>51</v>
      </c>
      <c r="C62" s="17">
        <f>C15*D62</f>
        <v>0.49489200000000005</v>
      </c>
      <c r="D62" s="25">
        <v>2.0000000000000001E-4</v>
      </c>
      <c r="E62" s="24"/>
      <c r="F62" s="76"/>
      <c r="G62" s="70"/>
    </row>
    <row r="63" spans="1:7" ht="16.5" thickBot="1" x14ac:dyDescent="0.3">
      <c r="A63" s="4" t="s">
        <v>9</v>
      </c>
      <c r="B63" s="22" t="s">
        <v>52</v>
      </c>
      <c r="C63" s="11">
        <f>(C15)*D63</f>
        <v>48.004524000000004</v>
      </c>
      <c r="D63" s="23">
        <v>1.9400000000000001E-2</v>
      </c>
      <c r="E63" s="24"/>
      <c r="F63" s="70"/>
      <c r="G63" s="70"/>
    </row>
    <row r="64" spans="1:7" ht="32.25" thickBot="1" x14ac:dyDescent="0.3">
      <c r="A64" s="4" t="s">
        <v>11</v>
      </c>
      <c r="B64" s="22" t="s">
        <v>53</v>
      </c>
      <c r="C64" s="17">
        <f>(C15)*D64</f>
        <v>10.887624000000001</v>
      </c>
      <c r="D64" s="23">
        <v>4.4000000000000003E-3</v>
      </c>
      <c r="E64" s="24"/>
      <c r="F64" s="70"/>
      <c r="G64" s="70"/>
    </row>
    <row r="65" spans="1:7" ht="32.25" thickBot="1" x14ac:dyDescent="0.3">
      <c r="A65" s="4" t="s">
        <v>31</v>
      </c>
      <c r="B65" s="50" t="s">
        <v>54</v>
      </c>
      <c r="C65" s="58">
        <f>C15*D65</f>
        <v>89.822897999999995</v>
      </c>
      <c r="D65" s="23">
        <v>3.6299999999999999E-2</v>
      </c>
      <c r="E65" s="43"/>
      <c r="F65" s="76"/>
      <c r="G65" s="70"/>
    </row>
    <row r="66" spans="1:7" ht="16.5" thickBot="1" x14ac:dyDescent="0.3">
      <c r="A66" s="222" t="s">
        <v>15</v>
      </c>
      <c r="B66" s="223"/>
      <c r="C66" s="27">
        <f>SUM(C60:C65)</f>
        <v>160.43408855999999</v>
      </c>
      <c r="D66" s="20"/>
      <c r="E66" s="44"/>
      <c r="F66" s="70"/>
      <c r="G66" s="70"/>
    </row>
    <row r="67" spans="1:7" ht="16.5" thickBot="1" x14ac:dyDescent="0.3">
      <c r="F67" s="70"/>
      <c r="G67" s="70"/>
    </row>
    <row r="68" spans="1:7" ht="16.5" thickBot="1" x14ac:dyDescent="0.3">
      <c r="A68" s="234" t="s">
        <v>55</v>
      </c>
      <c r="B68" s="235"/>
      <c r="C68" s="235"/>
      <c r="D68" s="236"/>
      <c r="F68" s="70"/>
      <c r="G68" s="70"/>
    </row>
    <row r="69" spans="1:7" ht="16.5" thickBot="1" x14ac:dyDescent="0.3">
      <c r="F69" s="70"/>
      <c r="G69" s="70"/>
    </row>
    <row r="70" spans="1:7" ht="16.5" thickBot="1" x14ac:dyDescent="0.3">
      <c r="A70" s="234" t="s">
        <v>56</v>
      </c>
      <c r="B70" s="235"/>
      <c r="C70" s="235"/>
      <c r="D70" s="236"/>
      <c r="F70" s="70"/>
      <c r="G70" s="70"/>
    </row>
    <row r="71" spans="1:7" ht="16.5" thickBot="1" x14ac:dyDescent="0.3">
      <c r="A71" s="10"/>
      <c r="F71" s="70"/>
      <c r="G71" s="70"/>
    </row>
    <row r="72" spans="1:7" ht="16.5" thickBot="1" x14ac:dyDescent="0.3">
      <c r="A72" s="2" t="s">
        <v>57</v>
      </c>
      <c r="B72" s="51" t="s">
        <v>58</v>
      </c>
      <c r="C72" s="51" t="s">
        <v>2</v>
      </c>
      <c r="F72" s="70"/>
      <c r="G72" s="70"/>
    </row>
    <row r="73" spans="1:7" ht="16.5" thickBot="1" x14ac:dyDescent="0.3">
      <c r="A73" s="4" t="s">
        <v>3</v>
      </c>
      <c r="B73" s="5" t="s">
        <v>59</v>
      </c>
      <c r="C73" s="11">
        <f>D73*(C15)</f>
        <v>23.507369999999998</v>
      </c>
      <c r="D73" s="25">
        <v>9.4999999999999998E-3</v>
      </c>
      <c r="E73" s="26"/>
      <c r="F73" s="70"/>
      <c r="G73" s="70"/>
    </row>
    <row r="74" spans="1:7" ht="16.5" thickBot="1" x14ac:dyDescent="0.3">
      <c r="A74" s="4" t="s">
        <v>5</v>
      </c>
      <c r="B74" s="5" t="s">
        <v>58</v>
      </c>
      <c r="C74" s="11">
        <f>D74*(C15)</f>
        <v>6.9284879999999998</v>
      </c>
      <c r="D74" s="23">
        <v>2.8E-3</v>
      </c>
      <c r="E74" s="26"/>
      <c r="F74" s="70"/>
      <c r="G74" s="70"/>
    </row>
    <row r="75" spans="1:7" ht="16.5" thickBot="1" x14ac:dyDescent="0.3">
      <c r="A75" s="4" t="s">
        <v>7</v>
      </c>
      <c r="B75" s="5" t="s">
        <v>60</v>
      </c>
      <c r="C75" s="11">
        <f>D75*(C15)</f>
        <v>0.49489200000000005</v>
      </c>
      <c r="D75" s="23">
        <v>2.0000000000000001E-4</v>
      </c>
      <c r="E75" s="26"/>
      <c r="F75" s="70"/>
      <c r="G75" s="70"/>
    </row>
    <row r="76" spans="1:7" ht="16.5" thickBot="1" x14ac:dyDescent="0.3">
      <c r="A76" s="4" t="s">
        <v>9</v>
      </c>
      <c r="B76" s="5" t="s">
        <v>61</v>
      </c>
      <c r="C76" s="11">
        <f>D76*C15</f>
        <v>0.98978400000000011</v>
      </c>
      <c r="D76" s="23">
        <v>4.0000000000000002E-4</v>
      </c>
      <c r="E76" s="26"/>
      <c r="F76" s="70"/>
      <c r="G76" s="70"/>
    </row>
    <row r="77" spans="1:7" ht="16.5" thickBot="1" x14ac:dyDescent="0.3">
      <c r="A77" s="4" t="s">
        <v>11</v>
      </c>
      <c r="B77" s="5" t="s">
        <v>62</v>
      </c>
      <c r="C77" s="11">
        <f>D77*(C15)</f>
        <v>0.74233799999999994</v>
      </c>
      <c r="D77" s="23">
        <v>2.9999999999999997E-4</v>
      </c>
      <c r="E77" s="26"/>
    </row>
    <row r="78" spans="1:7" ht="16.5" thickBot="1" x14ac:dyDescent="0.3">
      <c r="A78" s="4" t="s">
        <v>31</v>
      </c>
      <c r="B78" s="5" t="s">
        <v>91</v>
      </c>
      <c r="C78" s="11"/>
      <c r="D78" s="23"/>
      <c r="E78" s="26"/>
    </row>
    <row r="79" spans="1:7" ht="16.5" thickBot="1" x14ac:dyDescent="0.3">
      <c r="A79" s="4" t="s">
        <v>13</v>
      </c>
      <c r="B79" s="5" t="s">
        <v>14</v>
      </c>
      <c r="C79" s="11">
        <f>C15*D79</f>
        <v>0</v>
      </c>
    </row>
    <row r="80" spans="1:7" ht="16.5" thickBot="1" x14ac:dyDescent="0.3">
      <c r="A80" s="222" t="s">
        <v>36</v>
      </c>
      <c r="B80" s="223"/>
      <c r="C80" s="27">
        <f>SUM(C73:C79)</f>
        <v>32.662871999999993</v>
      </c>
      <c r="D80" s="28"/>
      <c r="E80" s="41"/>
    </row>
    <row r="81" spans="1:5" ht="16.5" thickBot="1" x14ac:dyDescent="0.3"/>
    <row r="82" spans="1:5" ht="16.5" thickBot="1" x14ac:dyDescent="0.3">
      <c r="A82" s="234" t="s">
        <v>63</v>
      </c>
      <c r="B82" s="235"/>
      <c r="C82" s="235"/>
      <c r="D82" s="236"/>
    </row>
    <row r="83" spans="1:5" ht="16.5" thickBot="1" x14ac:dyDescent="0.3">
      <c r="A83" s="10"/>
    </row>
    <row r="84" spans="1:5" ht="16.5" thickBot="1" x14ac:dyDescent="0.3">
      <c r="A84" s="2" t="s">
        <v>64</v>
      </c>
      <c r="B84" s="51" t="s">
        <v>65</v>
      </c>
      <c r="C84" s="51" t="s">
        <v>2</v>
      </c>
    </row>
    <row r="85" spans="1:5" ht="32.25" thickBot="1" x14ac:dyDescent="0.3">
      <c r="A85" s="4" t="s">
        <v>3</v>
      </c>
      <c r="B85" s="5" t="s">
        <v>66</v>
      </c>
      <c r="C85" s="29"/>
      <c r="D85" s="28"/>
      <c r="E85" s="28"/>
    </row>
    <row r="86" spans="1:5" ht="16.5" thickBot="1" x14ac:dyDescent="0.3">
      <c r="A86" s="222" t="s">
        <v>15</v>
      </c>
      <c r="B86" s="223"/>
      <c r="C86" s="29"/>
    </row>
    <row r="87" spans="1:5" ht="16.5" thickBot="1" x14ac:dyDescent="0.3"/>
    <row r="88" spans="1:5" ht="16.5" thickBot="1" x14ac:dyDescent="0.3">
      <c r="A88" s="234" t="s">
        <v>67</v>
      </c>
      <c r="B88" s="235"/>
      <c r="C88" s="235"/>
      <c r="D88" s="236"/>
    </row>
    <row r="89" spans="1:5" ht="16.5" thickBot="1" x14ac:dyDescent="0.3">
      <c r="A89" s="10"/>
    </row>
    <row r="90" spans="1:5" ht="16.5" thickBot="1" x14ac:dyDescent="0.3">
      <c r="A90" s="2">
        <v>4</v>
      </c>
      <c r="B90" s="51" t="s">
        <v>68</v>
      </c>
      <c r="C90" s="51" t="s">
        <v>2</v>
      </c>
    </row>
    <row r="91" spans="1:5" ht="16.5" thickBot="1" x14ac:dyDescent="0.3">
      <c r="A91" s="4" t="s">
        <v>57</v>
      </c>
      <c r="B91" s="5" t="s">
        <v>69</v>
      </c>
      <c r="C91" s="6">
        <f>C80</f>
        <v>32.662871999999993</v>
      </c>
      <c r="D91" s="25"/>
      <c r="E91" s="23"/>
    </row>
    <row r="92" spans="1:5" ht="16.5" thickBot="1" x14ac:dyDescent="0.3">
      <c r="A92" s="4" t="s">
        <v>64</v>
      </c>
      <c r="B92" s="5" t="s">
        <v>70</v>
      </c>
      <c r="C92" s="6"/>
    </row>
    <row r="93" spans="1:5" ht="16.5" thickBot="1" x14ac:dyDescent="0.3">
      <c r="A93" s="222" t="s">
        <v>15</v>
      </c>
      <c r="B93" s="223"/>
      <c r="C93" s="14">
        <f>SUM(C91:C92)</f>
        <v>32.662871999999993</v>
      </c>
      <c r="D93" s="36"/>
      <c r="E93" s="45"/>
    </row>
    <row r="94" spans="1:5" ht="16.5" thickBot="1" x14ac:dyDescent="0.3"/>
    <row r="95" spans="1:5" ht="16.5" thickBot="1" x14ac:dyDescent="0.3">
      <c r="A95" s="234" t="s">
        <v>71</v>
      </c>
      <c r="B95" s="235"/>
      <c r="C95" s="235"/>
      <c r="D95" s="236"/>
    </row>
    <row r="96" spans="1:5" ht="16.5" thickBot="1" x14ac:dyDescent="0.3"/>
    <row r="97" spans="1:10" ht="16.5" thickBot="1" x14ac:dyDescent="0.3">
      <c r="A97" s="2">
        <v>5</v>
      </c>
      <c r="B97" s="30" t="s">
        <v>72</v>
      </c>
      <c r="C97" s="51" t="s">
        <v>2</v>
      </c>
    </row>
    <row r="98" spans="1:10" ht="16.5" thickBot="1" x14ac:dyDescent="0.3">
      <c r="A98" s="4" t="s">
        <v>3</v>
      </c>
      <c r="B98" s="5" t="s">
        <v>73</v>
      </c>
      <c r="C98" s="6">
        <v>10.69</v>
      </c>
    </row>
    <row r="99" spans="1:10" ht="16.5" thickBot="1" x14ac:dyDescent="0.3">
      <c r="A99" s="4" t="s">
        <v>5</v>
      </c>
      <c r="B99" s="5" t="s">
        <v>74</v>
      </c>
      <c r="C99" s="6">
        <v>18</v>
      </c>
    </row>
    <row r="100" spans="1:10" ht="16.5" thickBot="1" x14ac:dyDescent="0.3">
      <c r="A100" s="4" t="s">
        <v>7</v>
      </c>
      <c r="B100" s="5" t="s">
        <v>75</v>
      </c>
      <c r="C100" s="6">
        <v>14.59</v>
      </c>
    </row>
    <row r="101" spans="1:10" ht="16.5" thickBot="1" x14ac:dyDescent="0.3">
      <c r="A101" s="4" t="s">
        <v>9</v>
      </c>
      <c r="B101" s="5" t="s">
        <v>90</v>
      </c>
      <c r="C101" s="6"/>
    </row>
    <row r="102" spans="1:10" ht="16.5" thickBot="1" x14ac:dyDescent="0.3">
      <c r="A102" s="4" t="s">
        <v>11</v>
      </c>
      <c r="B102" s="5" t="s">
        <v>92</v>
      </c>
      <c r="C102" s="6"/>
    </row>
    <row r="103" spans="1:10" ht="16.5" thickBot="1" x14ac:dyDescent="0.3">
      <c r="A103" s="222" t="s">
        <v>36</v>
      </c>
      <c r="B103" s="223"/>
      <c r="C103" s="14">
        <f>SUM(C98:C102)</f>
        <v>43.28</v>
      </c>
      <c r="D103" s="36"/>
    </row>
    <row r="104" spans="1:10" ht="16.5" thickBot="1" x14ac:dyDescent="0.3"/>
    <row r="105" spans="1:10" ht="16.5" thickBot="1" x14ac:dyDescent="0.3">
      <c r="A105" s="234" t="s">
        <v>76</v>
      </c>
      <c r="B105" s="235"/>
      <c r="C105" s="235"/>
      <c r="D105" s="236"/>
      <c r="F105" s="70"/>
      <c r="G105" s="70"/>
    </row>
    <row r="106" spans="1:10" ht="16.5" thickBot="1" x14ac:dyDescent="0.3">
      <c r="F106" s="82"/>
      <c r="G106" s="70"/>
    </row>
    <row r="107" spans="1:10" ht="16.5" thickBot="1" x14ac:dyDescent="0.3">
      <c r="A107" s="2">
        <v>6</v>
      </c>
      <c r="B107" s="30" t="s">
        <v>77</v>
      </c>
      <c r="C107" s="51" t="s">
        <v>25</v>
      </c>
      <c r="D107" s="51" t="s">
        <v>2</v>
      </c>
      <c r="E107" s="15"/>
      <c r="F107" s="70"/>
      <c r="G107" s="70"/>
    </row>
    <row r="108" spans="1:10" ht="16.5" thickBot="1" x14ac:dyDescent="0.3">
      <c r="A108" s="4" t="s">
        <v>3</v>
      </c>
      <c r="B108" s="5" t="s">
        <v>78</v>
      </c>
      <c r="C108" s="16">
        <v>0.05</v>
      </c>
      <c r="D108" s="32">
        <f>E108*C108</f>
        <v>236.4489877572</v>
      </c>
      <c r="E108" s="81">
        <f>C15+C55+C66+C80+C103</f>
        <v>4728.9797551439997</v>
      </c>
      <c r="F108" s="70"/>
      <c r="G108" s="83"/>
    </row>
    <row r="109" spans="1:10" ht="16.5" thickBot="1" x14ac:dyDescent="0.3">
      <c r="A109" s="4" t="s">
        <v>5</v>
      </c>
      <c r="B109" s="5" t="s">
        <v>79</v>
      </c>
      <c r="C109" s="16">
        <v>4.5069999999999999E-2</v>
      </c>
      <c r="D109" s="47">
        <f>(E109)*C109</f>
        <v>223.79187344255703</v>
      </c>
      <c r="E109" s="81">
        <f>E108+D108</f>
        <v>4965.4287429011993</v>
      </c>
      <c r="F109" s="70"/>
      <c r="G109" s="83"/>
    </row>
    <row r="110" spans="1:10" ht="16.5" thickBot="1" x14ac:dyDescent="0.3">
      <c r="A110" s="4" t="s">
        <v>7</v>
      </c>
      <c r="B110" s="5" t="s">
        <v>80</v>
      </c>
      <c r="C110" s="16">
        <f>C111+C112+C113</f>
        <v>5.6499999999999995E-2</v>
      </c>
      <c r="D110" s="29"/>
      <c r="E110" s="33"/>
      <c r="F110" s="70"/>
      <c r="G110" s="70"/>
    </row>
    <row r="111" spans="1:10" ht="16.5" thickBot="1" x14ac:dyDescent="0.3">
      <c r="A111" s="4"/>
      <c r="B111" s="49" t="s">
        <v>81</v>
      </c>
      <c r="C111" s="48">
        <v>6.4999999999999997E-3</v>
      </c>
      <c r="D111" s="11">
        <f>(E108+D108+D109)/(1-C110)*C111</f>
        <v>35.749797568875898</v>
      </c>
      <c r="E111" s="39"/>
      <c r="F111" s="70"/>
      <c r="G111" s="70"/>
      <c r="J111" s="7"/>
    </row>
    <row r="112" spans="1:10" ht="16.5" thickBot="1" x14ac:dyDescent="0.3">
      <c r="A112" s="4"/>
      <c r="B112" s="49" t="s">
        <v>82</v>
      </c>
      <c r="C112" s="48">
        <v>0.03</v>
      </c>
      <c r="D112" s="11">
        <f>(E108+D108+D109)/(1-C110)*C112</f>
        <v>164.99906570250417</v>
      </c>
      <c r="E112" s="39"/>
      <c r="F112" s="84"/>
      <c r="G112" s="70"/>
    </row>
    <row r="113" spans="1:7" ht="16.5" thickBot="1" x14ac:dyDescent="0.3">
      <c r="A113" s="4"/>
      <c r="B113" s="5" t="s">
        <v>83</v>
      </c>
      <c r="C113" s="31">
        <v>0.02</v>
      </c>
      <c r="D113" s="11">
        <f>(E108+D108+D109)/(1-C110)*C113</f>
        <v>109.99937713500277</v>
      </c>
      <c r="E113" s="39"/>
      <c r="F113" s="85"/>
      <c r="G113" s="70"/>
    </row>
    <row r="114" spans="1:7" ht="16.5" thickBot="1" x14ac:dyDescent="0.3">
      <c r="A114" s="222" t="s">
        <v>36</v>
      </c>
      <c r="B114" s="223"/>
      <c r="C114" s="16">
        <f>SUM(C108:C110)</f>
        <v>0.15156999999999998</v>
      </c>
      <c r="D114" s="46">
        <f>SUM(D108:D113)</f>
        <v>770.98910160613991</v>
      </c>
      <c r="E114" s="42"/>
      <c r="F114" s="70"/>
      <c r="G114" s="70"/>
    </row>
    <row r="115" spans="1:7" ht="16.5" thickBot="1" x14ac:dyDescent="0.3">
      <c r="F115" s="70"/>
      <c r="G115" s="70"/>
    </row>
    <row r="116" spans="1:7" ht="16.5" thickBot="1" x14ac:dyDescent="0.3">
      <c r="A116" s="234" t="s">
        <v>84</v>
      </c>
      <c r="B116" s="235"/>
      <c r="C116" s="235"/>
      <c r="D116" s="236"/>
      <c r="E116" s="100"/>
      <c r="F116" s="100"/>
    </row>
    <row r="117" spans="1:7" ht="16.5" thickBot="1" x14ac:dyDescent="0.3">
      <c r="D117" s="233"/>
      <c r="E117" s="233"/>
      <c r="F117" s="233"/>
    </row>
    <row r="118" spans="1:7" ht="32.25" thickBot="1" x14ac:dyDescent="0.3">
      <c r="A118" s="2"/>
      <c r="B118" s="51" t="s">
        <v>85</v>
      </c>
      <c r="C118" s="2" t="s">
        <v>2</v>
      </c>
      <c r="D118" s="106"/>
      <c r="E118" s="99"/>
      <c r="F118" s="100"/>
    </row>
    <row r="119" spans="1:7" ht="16.5" thickBot="1" x14ac:dyDescent="0.3">
      <c r="A119" s="35" t="s">
        <v>3</v>
      </c>
      <c r="B119" s="5" t="s">
        <v>0</v>
      </c>
      <c r="C119" s="122">
        <f>C15</f>
        <v>2474.46</v>
      </c>
      <c r="D119" s="106"/>
      <c r="E119" s="99"/>
      <c r="F119" s="100"/>
    </row>
    <row r="120" spans="1:7" ht="32.25" thickBot="1" x14ac:dyDescent="0.3">
      <c r="A120" s="35" t="s">
        <v>5</v>
      </c>
      <c r="B120" s="5" t="s">
        <v>16</v>
      </c>
      <c r="C120" s="122">
        <f>C55</f>
        <v>2018.1427945839998</v>
      </c>
      <c r="D120" s="106"/>
      <c r="E120" s="101"/>
      <c r="F120" s="102"/>
    </row>
    <row r="121" spans="1:7" ht="16.5" thickBot="1" x14ac:dyDescent="0.3">
      <c r="A121" s="35" t="s">
        <v>7</v>
      </c>
      <c r="B121" s="5" t="s">
        <v>47</v>
      </c>
      <c r="C121" s="122">
        <f>C66</f>
        <v>160.43408855999999</v>
      </c>
      <c r="D121" s="100"/>
      <c r="E121" s="100"/>
      <c r="F121" s="103"/>
    </row>
    <row r="122" spans="1:7" ht="16.5" thickBot="1" x14ac:dyDescent="0.3">
      <c r="A122" s="35" t="s">
        <v>9</v>
      </c>
      <c r="B122" s="5" t="s">
        <v>55</v>
      </c>
      <c r="C122" s="122">
        <f>C93</f>
        <v>32.662871999999993</v>
      </c>
      <c r="D122" s="100"/>
      <c r="E122" s="104"/>
      <c r="F122" s="104"/>
    </row>
    <row r="123" spans="1:7" ht="16.5" thickBot="1" x14ac:dyDescent="0.3">
      <c r="A123" s="35" t="s">
        <v>11</v>
      </c>
      <c r="B123" s="5" t="s">
        <v>71</v>
      </c>
      <c r="C123" s="122">
        <f>C103</f>
        <v>43.28</v>
      </c>
      <c r="D123" s="100"/>
      <c r="E123" s="100"/>
      <c r="F123" s="100"/>
    </row>
    <row r="124" spans="1:7" ht="16.5" thickBot="1" x14ac:dyDescent="0.3">
      <c r="A124" s="222" t="s">
        <v>86</v>
      </c>
      <c r="B124" s="223"/>
      <c r="C124" s="122">
        <f>SUM(C119:C123)</f>
        <v>4728.9797551439997</v>
      </c>
    </row>
    <row r="125" spans="1:7" ht="16.5" thickBot="1" x14ac:dyDescent="0.3">
      <c r="A125" s="35" t="s">
        <v>31</v>
      </c>
      <c r="B125" s="5" t="s">
        <v>87</v>
      </c>
      <c r="C125" s="122">
        <f>D114</f>
        <v>770.98910160613991</v>
      </c>
    </row>
    <row r="126" spans="1:7" ht="16.5" thickBot="1" x14ac:dyDescent="0.3">
      <c r="A126" s="222" t="s">
        <v>88</v>
      </c>
      <c r="B126" s="223"/>
      <c r="C126" s="122">
        <f>SUM(C125,C124)</f>
        <v>5499.9688567501398</v>
      </c>
    </row>
    <row r="127" spans="1:7" ht="16.5" thickBot="1" x14ac:dyDescent="0.3">
      <c r="E127" s="70"/>
      <c r="F127" s="70"/>
      <c r="G127" s="70"/>
    </row>
    <row r="128" spans="1:7" ht="16.5" thickBot="1" x14ac:dyDescent="0.3">
      <c r="B128" s="125" t="s">
        <v>89</v>
      </c>
      <c r="C128" s="124" t="s">
        <v>15</v>
      </c>
      <c r="E128" s="70"/>
      <c r="F128" s="70"/>
      <c r="G128" s="70"/>
    </row>
    <row r="129" spans="2:7" ht="16.5" thickBot="1" x14ac:dyDescent="0.3">
      <c r="B129" s="124">
        <v>1</v>
      </c>
      <c r="C129" s="123">
        <f>C126*B129</f>
        <v>5499.9688567501398</v>
      </c>
      <c r="D129" s="38"/>
      <c r="E129" s="71"/>
      <c r="F129" s="70"/>
      <c r="G129" s="70"/>
    </row>
    <row r="130" spans="2:7" x14ac:dyDescent="0.25">
      <c r="E130" s="70"/>
      <c r="F130" s="70"/>
      <c r="G130" s="70"/>
    </row>
    <row r="131" spans="2:7" x14ac:dyDescent="0.25">
      <c r="E131" s="70"/>
      <c r="F131" s="70"/>
      <c r="G131" s="70"/>
    </row>
    <row r="132" spans="2:7" x14ac:dyDescent="0.25">
      <c r="E132" s="70"/>
      <c r="F132" s="70"/>
      <c r="G132" s="70"/>
    </row>
    <row r="133" spans="2:7" x14ac:dyDescent="0.25">
      <c r="E133" s="70"/>
      <c r="F133" s="70"/>
      <c r="G133" s="70"/>
    </row>
    <row r="134" spans="2:7" x14ac:dyDescent="0.25">
      <c r="E134" s="70"/>
      <c r="F134" s="70"/>
      <c r="G134" s="70"/>
    </row>
    <row r="135" spans="2:7" x14ac:dyDescent="0.25">
      <c r="E135" s="70"/>
      <c r="F135" s="70"/>
      <c r="G135" s="70"/>
    </row>
  </sheetData>
  <mergeCells count="32">
    <mergeCell ref="A70:D70"/>
    <mergeCell ref="A68:D68"/>
    <mergeCell ref="A82:D82"/>
    <mergeCell ref="A88:D88"/>
    <mergeCell ref="A95:D95"/>
    <mergeCell ref="A80:B80"/>
    <mergeCell ref="A86:B86"/>
    <mergeCell ref="A93:B93"/>
    <mergeCell ref="A126:B126"/>
    <mergeCell ref="A103:B103"/>
    <mergeCell ref="A114:B114"/>
    <mergeCell ref="A105:D105"/>
    <mergeCell ref="A116:D116"/>
    <mergeCell ref="D117:F117"/>
    <mergeCell ref="A124:B124"/>
    <mergeCell ref="A66:B66"/>
    <mergeCell ref="A19:D19"/>
    <mergeCell ref="A39:D39"/>
    <mergeCell ref="A49:D49"/>
    <mergeCell ref="A57:D57"/>
    <mergeCell ref="A24:B24"/>
    <mergeCell ref="A26:D26"/>
    <mergeCell ref="A37:B37"/>
    <mergeCell ref="A47:B47"/>
    <mergeCell ref="A55:B55"/>
    <mergeCell ref="A17:D17"/>
    <mergeCell ref="A1:D1"/>
    <mergeCell ref="A2:D2"/>
    <mergeCell ref="A15:B15"/>
    <mergeCell ref="A4:D4"/>
    <mergeCell ref="A3:D3"/>
    <mergeCell ref="A5:D5"/>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BE6E3-7BC6-42BC-9CE7-9471500CCEF3}">
  <dimension ref="A1:J133"/>
  <sheetViews>
    <sheetView view="pageBreakPreview" zoomScaleNormal="100" zoomScaleSheetLayoutView="100" workbookViewId="0">
      <selection activeCell="J146" sqref="J146"/>
    </sheetView>
  </sheetViews>
  <sheetFormatPr defaultRowHeight="15.75" x14ac:dyDescent="0.25"/>
  <cols>
    <col min="1" max="1" width="9.140625" style="1"/>
    <col min="2" max="2" width="45.5703125" style="1" customWidth="1"/>
    <col min="3" max="3" width="15" style="1" customWidth="1"/>
    <col min="4" max="4" width="13.85546875" style="1" customWidth="1"/>
    <col min="5" max="5" width="14.28515625" style="1" customWidth="1"/>
    <col min="6" max="6" width="55.7109375" style="1" bestFit="1" customWidth="1"/>
    <col min="7" max="7" width="36.140625" style="1" customWidth="1"/>
    <col min="8" max="9" width="9.140625" style="1"/>
    <col min="10" max="10" width="11.5703125" style="1" bestFit="1" customWidth="1"/>
    <col min="11" max="16384" width="9.140625" style="1"/>
  </cols>
  <sheetData>
    <row r="1" spans="1:5" ht="16.5" thickBot="1" x14ac:dyDescent="0.3">
      <c r="A1" s="250" t="s">
        <v>162</v>
      </c>
      <c r="B1" s="251"/>
      <c r="C1" s="251"/>
      <c r="D1" s="252"/>
      <c r="E1" s="97"/>
    </row>
    <row r="2" spans="1:5" x14ac:dyDescent="0.25">
      <c r="A2" s="227" t="s">
        <v>93</v>
      </c>
      <c r="B2" s="228"/>
      <c r="C2" s="228"/>
      <c r="D2" s="229"/>
      <c r="E2" s="98"/>
    </row>
    <row r="3" spans="1:5" ht="16.5" thickBot="1" x14ac:dyDescent="0.3">
      <c r="A3" s="237" t="s">
        <v>95</v>
      </c>
      <c r="B3" s="238"/>
      <c r="C3" s="238"/>
      <c r="D3" s="239"/>
      <c r="E3" s="92"/>
    </row>
    <row r="4" spans="1:5" x14ac:dyDescent="0.25">
      <c r="A4" s="243" t="s">
        <v>165</v>
      </c>
      <c r="B4" s="244"/>
      <c r="C4" s="244"/>
      <c r="D4" s="245"/>
      <c r="E4" s="92"/>
    </row>
    <row r="5" spans="1:5" ht="16.5" thickBot="1" x14ac:dyDescent="0.3">
      <c r="A5" s="249" t="s">
        <v>0</v>
      </c>
      <c r="B5" s="241"/>
      <c r="C5" s="241"/>
      <c r="D5" s="242"/>
    </row>
    <row r="6" spans="1:5" ht="16.5" thickBot="1" x14ac:dyDescent="0.3"/>
    <row r="7" spans="1:5" ht="16.5" thickBot="1" x14ac:dyDescent="0.3">
      <c r="A7" s="2">
        <v>1</v>
      </c>
      <c r="B7" s="51" t="s">
        <v>1</v>
      </c>
      <c r="C7" s="51" t="s">
        <v>2</v>
      </c>
    </row>
    <row r="8" spans="1:5" ht="16.5" thickBot="1" x14ac:dyDescent="0.3">
      <c r="A8" s="4" t="s">
        <v>3</v>
      </c>
      <c r="B8" s="5" t="s">
        <v>4</v>
      </c>
      <c r="C8" s="59">
        <v>1237.23</v>
      </c>
      <c r="D8" s="19"/>
    </row>
    <row r="9" spans="1:5" ht="16.5" thickBot="1" x14ac:dyDescent="0.3">
      <c r="A9" s="4" t="s">
        <v>5</v>
      </c>
      <c r="B9" s="5" t="s">
        <v>6</v>
      </c>
      <c r="C9" s="6"/>
    </row>
    <row r="10" spans="1:5" ht="16.5" thickBot="1" x14ac:dyDescent="0.3">
      <c r="A10" s="4" t="s">
        <v>7</v>
      </c>
      <c r="B10" s="5" t="s">
        <v>8</v>
      </c>
      <c r="C10" s="6"/>
    </row>
    <row r="11" spans="1:5" ht="16.5" thickBot="1" x14ac:dyDescent="0.3">
      <c r="A11" s="4" t="s">
        <v>9</v>
      </c>
      <c r="B11" s="5" t="s">
        <v>10</v>
      </c>
      <c r="C11" s="6"/>
      <c r="D11" s="7"/>
      <c r="E11" s="7"/>
    </row>
    <row r="12" spans="1:5" ht="16.5" thickBot="1" x14ac:dyDescent="0.3">
      <c r="A12" s="4" t="s">
        <v>11</v>
      </c>
      <c r="B12" s="5" t="s">
        <v>12</v>
      </c>
      <c r="C12" s="6"/>
    </row>
    <row r="13" spans="1:5" ht="16.5" thickBot="1" x14ac:dyDescent="0.3">
      <c r="A13" s="4"/>
      <c r="B13" s="5"/>
      <c r="C13" s="6"/>
      <c r="D13" s="8"/>
      <c r="E13" s="8"/>
    </row>
    <row r="14" spans="1:5" ht="16.5" thickBot="1" x14ac:dyDescent="0.3">
      <c r="A14" s="4" t="s">
        <v>13</v>
      </c>
      <c r="B14" s="5" t="s">
        <v>14</v>
      </c>
      <c r="C14" s="6"/>
    </row>
    <row r="15" spans="1:5" ht="16.5" thickBot="1" x14ac:dyDescent="0.3">
      <c r="A15" s="222" t="s">
        <v>15</v>
      </c>
      <c r="B15" s="223"/>
      <c r="C15" s="9">
        <f>SUM(C8:C14)</f>
        <v>1237.23</v>
      </c>
      <c r="D15" s="36"/>
    </row>
    <row r="16" spans="1:5" ht="16.5" thickBot="1" x14ac:dyDescent="0.3"/>
    <row r="17" spans="1:6" ht="16.5" thickBot="1" x14ac:dyDescent="0.3">
      <c r="A17" s="234" t="s">
        <v>16</v>
      </c>
      <c r="B17" s="235"/>
      <c r="C17" s="235"/>
      <c r="D17" s="236"/>
    </row>
    <row r="18" spans="1:6" ht="16.5" thickBot="1" x14ac:dyDescent="0.3">
      <c r="A18" s="10"/>
    </row>
    <row r="19" spans="1:6" ht="16.5" thickBot="1" x14ac:dyDescent="0.3">
      <c r="A19" s="234" t="s">
        <v>17</v>
      </c>
      <c r="B19" s="235"/>
      <c r="C19" s="235"/>
      <c r="D19" s="236"/>
      <c r="F19" s="70"/>
    </row>
    <row r="20" spans="1:6" ht="16.5" thickBot="1" x14ac:dyDescent="0.3">
      <c r="F20" s="70"/>
    </row>
    <row r="21" spans="1:6" ht="32.25" thickBot="1" x14ac:dyDescent="0.3">
      <c r="A21" s="2" t="s">
        <v>18</v>
      </c>
      <c r="B21" s="51" t="s">
        <v>19</v>
      </c>
      <c r="C21" s="51" t="s">
        <v>2</v>
      </c>
      <c r="F21" s="70"/>
    </row>
    <row r="22" spans="1:6" ht="16.5" thickBot="1" x14ac:dyDescent="0.3">
      <c r="A22" s="4" t="s">
        <v>3</v>
      </c>
      <c r="B22" s="5" t="s">
        <v>20</v>
      </c>
      <c r="C22" s="11">
        <f>C15*8.33%</f>
        <v>103.06125900000001</v>
      </c>
      <c r="D22" s="19"/>
      <c r="E22" s="7"/>
      <c r="F22" s="70"/>
    </row>
    <row r="23" spans="1:6" ht="16.5" thickBot="1" x14ac:dyDescent="0.3">
      <c r="A23" s="4" t="s">
        <v>5</v>
      </c>
      <c r="B23" s="52" t="s">
        <v>21</v>
      </c>
      <c r="C23" s="53">
        <f>C15*12.1%</f>
        <v>149.70482999999999</v>
      </c>
      <c r="D23" s="96"/>
      <c r="E23" s="13"/>
      <c r="F23" s="70"/>
    </row>
    <row r="24" spans="1:6" ht="16.5" thickBot="1" x14ac:dyDescent="0.3">
      <c r="A24" s="222" t="s">
        <v>15</v>
      </c>
      <c r="B24" s="223"/>
      <c r="C24" s="14">
        <f>SUM(C22:C23)</f>
        <v>252.76608899999999</v>
      </c>
      <c r="D24" s="19"/>
      <c r="F24" s="70"/>
    </row>
    <row r="25" spans="1:6" ht="16.5" thickBot="1" x14ac:dyDescent="0.3">
      <c r="E25" s="92"/>
      <c r="F25" s="70"/>
    </row>
    <row r="26" spans="1:6" ht="32.25" customHeight="1" thickBot="1" x14ac:dyDescent="0.3">
      <c r="A26" s="230" t="s">
        <v>22</v>
      </c>
      <c r="B26" s="231"/>
      <c r="C26" s="231"/>
      <c r="D26" s="232"/>
      <c r="E26" s="93"/>
      <c r="F26" s="70"/>
    </row>
    <row r="27" spans="1:6" ht="16.5" thickBot="1" x14ac:dyDescent="0.3">
      <c r="E27" s="92"/>
    </row>
    <row r="28" spans="1:6" ht="32.25" thickBot="1" x14ac:dyDescent="0.3">
      <c r="A28" s="2" t="s">
        <v>23</v>
      </c>
      <c r="B28" s="51" t="s">
        <v>24</v>
      </c>
      <c r="C28" s="51" t="s">
        <v>25</v>
      </c>
      <c r="D28" s="2" t="s">
        <v>2</v>
      </c>
      <c r="E28" s="93"/>
      <c r="F28" s="70"/>
    </row>
    <row r="29" spans="1:6" ht="16.5" thickBot="1" x14ac:dyDescent="0.3">
      <c r="A29" s="4" t="s">
        <v>3</v>
      </c>
      <c r="B29" s="52" t="s">
        <v>26</v>
      </c>
      <c r="C29" s="57">
        <v>0.08</v>
      </c>
      <c r="D29" s="135">
        <f t="shared" ref="D29:D36" si="0">(C$15+C$24)*C29</f>
        <v>119.19968712000001</v>
      </c>
      <c r="E29" s="94"/>
      <c r="F29" s="70"/>
    </row>
    <row r="30" spans="1:6" ht="16.5" thickBot="1" x14ac:dyDescent="0.3">
      <c r="A30" s="4" t="s">
        <v>5</v>
      </c>
      <c r="B30" s="5" t="s">
        <v>27</v>
      </c>
      <c r="C30" s="16">
        <v>2.5000000000000001E-2</v>
      </c>
      <c r="D30" s="136">
        <f t="shared" si="0"/>
        <v>37.249902225</v>
      </c>
      <c r="E30" s="95"/>
      <c r="F30" s="70"/>
    </row>
    <row r="31" spans="1:6" ht="16.5" thickBot="1" x14ac:dyDescent="0.3">
      <c r="A31" s="4" t="s">
        <v>7</v>
      </c>
      <c r="B31" s="52" t="s">
        <v>28</v>
      </c>
      <c r="C31" s="54">
        <v>0</v>
      </c>
      <c r="D31" s="135">
        <f t="shared" si="0"/>
        <v>0</v>
      </c>
      <c r="E31" s="94"/>
      <c r="F31" s="70"/>
    </row>
    <row r="32" spans="1:6" ht="16.5" thickBot="1" x14ac:dyDescent="0.3">
      <c r="A32" s="4" t="s">
        <v>9</v>
      </c>
      <c r="B32" s="5" t="s">
        <v>29</v>
      </c>
      <c r="C32" s="16">
        <v>1.4999999999999999E-2</v>
      </c>
      <c r="D32" s="136">
        <f t="shared" si="0"/>
        <v>22.349941335</v>
      </c>
      <c r="E32" s="95"/>
      <c r="F32" s="70"/>
    </row>
    <row r="33" spans="1:7" ht="16.5" thickBot="1" x14ac:dyDescent="0.3">
      <c r="A33" s="4" t="s">
        <v>11</v>
      </c>
      <c r="B33" s="5" t="s">
        <v>30</v>
      </c>
      <c r="C33" s="16">
        <v>0.01</v>
      </c>
      <c r="D33" s="136">
        <f t="shared" si="0"/>
        <v>14.899960890000001</v>
      </c>
      <c r="E33" s="83"/>
      <c r="F33" s="70"/>
    </row>
    <row r="34" spans="1:7" ht="16.5" thickBot="1" x14ac:dyDescent="0.3">
      <c r="A34" s="4" t="s">
        <v>31</v>
      </c>
      <c r="B34" s="5" t="s">
        <v>32</v>
      </c>
      <c r="C34" s="16">
        <v>6.0000000000000001E-3</v>
      </c>
      <c r="D34" s="136">
        <f t="shared" si="0"/>
        <v>8.9399765339999995</v>
      </c>
      <c r="E34" s="83"/>
      <c r="F34" s="70"/>
    </row>
    <row r="35" spans="1:7" ht="16.5" thickBot="1" x14ac:dyDescent="0.3">
      <c r="A35" s="4" t="s">
        <v>13</v>
      </c>
      <c r="B35" s="5" t="s">
        <v>33</v>
      </c>
      <c r="C35" s="16">
        <v>2E-3</v>
      </c>
      <c r="D35" s="136">
        <f t="shared" si="0"/>
        <v>2.9799921779999998</v>
      </c>
      <c r="E35" s="83"/>
      <c r="F35" s="70"/>
    </row>
    <row r="36" spans="1:7" ht="16.5" thickBot="1" x14ac:dyDescent="0.3">
      <c r="A36" s="4" t="s">
        <v>34</v>
      </c>
      <c r="B36" s="5" t="s">
        <v>35</v>
      </c>
      <c r="C36" s="16">
        <v>0.08</v>
      </c>
      <c r="D36" s="136">
        <f t="shared" si="0"/>
        <v>119.19968712000001</v>
      </c>
      <c r="E36" s="83"/>
      <c r="F36" s="70"/>
    </row>
    <row r="37" spans="1:7" ht="16.5" thickBot="1" x14ac:dyDescent="0.3">
      <c r="A37" s="222" t="s">
        <v>36</v>
      </c>
      <c r="B37" s="223"/>
      <c r="C37" s="18">
        <f>SUM(C29:C36)</f>
        <v>0.21800000000000003</v>
      </c>
      <c r="D37" s="137">
        <f>SUM(D29:D36)</f>
        <v>324.819147402</v>
      </c>
      <c r="E37" s="83"/>
      <c r="F37" s="70"/>
    </row>
    <row r="38" spans="1:7" ht="16.5" thickBot="1" x14ac:dyDescent="0.3">
      <c r="E38" s="70"/>
      <c r="F38" s="70"/>
    </row>
    <row r="39" spans="1:7" ht="16.5" thickBot="1" x14ac:dyDescent="0.3">
      <c r="A39" s="234" t="s">
        <v>37</v>
      </c>
      <c r="B39" s="235"/>
      <c r="C39" s="235"/>
      <c r="D39" s="236"/>
    </row>
    <row r="40" spans="1:7" ht="16.5" thickBot="1" x14ac:dyDescent="0.3"/>
    <row r="41" spans="1:7" ht="16.5" thickBot="1" x14ac:dyDescent="0.3">
      <c r="A41" s="2" t="s">
        <v>38</v>
      </c>
      <c r="B41" s="51" t="s">
        <v>39</v>
      </c>
      <c r="C41" s="2" t="s">
        <v>2</v>
      </c>
      <c r="D41" s="92"/>
      <c r="E41" s="92"/>
    </row>
    <row r="42" spans="1:7" ht="16.5" thickBot="1" x14ac:dyDescent="0.3">
      <c r="A42" s="4" t="s">
        <v>3</v>
      </c>
      <c r="B42" s="52" t="s">
        <v>40</v>
      </c>
      <c r="C42" s="131">
        <f>(22*11)-(6%*C8)</f>
        <v>167.7662</v>
      </c>
      <c r="D42" s="99"/>
      <c r="E42" s="94"/>
      <c r="F42" s="72"/>
      <c r="G42" s="70"/>
    </row>
    <row r="43" spans="1:7" ht="16.5" thickBot="1" x14ac:dyDescent="0.3">
      <c r="A43" s="4" t="s">
        <v>5</v>
      </c>
      <c r="B43" s="5" t="s">
        <v>41</v>
      </c>
      <c r="C43" s="132">
        <f>22*33.62</f>
        <v>739.64</v>
      </c>
      <c r="D43" s="99"/>
      <c r="E43" s="95"/>
      <c r="F43" s="73"/>
      <c r="G43" s="70"/>
    </row>
    <row r="44" spans="1:7" ht="16.5" thickBot="1" x14ac:dyDescent="0.3">
      <c r="A44" s="4" t="s">
        <v>7</v>
      </c>
      <c r="B44" s="5" t="s">
        <v>42</v>
      </c>
      <c r="C44" s="133"/>
      <c r="D44" s="70"/>
      <c r="E44" s="83"/>
      <c r="F44" s="74"/>
      <c r="G44" s="70"/>
    </row>
    <row r="45" spans="1:7" ht="16.5" thickBot="1" x14ac:dyDescent="0.3">
      <c r="A45" s="4" t="s">
        <v>9</v>
      </c>
      <c r="B45" s="5" t="s">
        <v>43</v>
      </c>
      <c r="C45" s="133"/>
      <c r="D45" s="70"/>
      <c r="E45" s="83"/>
      <c r="F45" s="75"/>
      <c r="G45" s="70"/>
    </row>
    <row r="46" spans="1:7" ht="16.5" thickBot="1" x14ac:dyDescent="0.3">
      <c r="A46" s="4" t="s">
        <v>11</v>
      </c>
      <c r="B46" s="5" t="s">
        <v>44</v>
      </c>
      <c r="C46" s="133"/>
      <c r="D46" s="70"/>
      <c r="E46" s="83"/>
      <c r="F46" s="70"/>
      <c r="G46" s="70"/>
    </row>
    <row r="47" spans="1:7" ht="16.5" thickBot="1" x14ac:dyDescent="0.3">
      <c r="A47" s="222" t="s">
        <v>15</v>
      </c>
      <c r="B47" s="223"/>
      <c r="C47" s="134">
        <f>SUM(C42:C46)</f>
        <v>907.40620000000001</v>
      </c>
      <c r="D47" s="70"/>
      <c r="E47" s="91"/>
      <c r="F47" s="70"/>
      <c r="G47" s="70"/>
    </row>
    <row r="48" spans="1:7" ht="16.5" thickBot="1" x14ac:dyDescent="0.3"/>
    <row r="49" spans="1:6" ht="16.5" thickBot="1" x14ac:dyDescent="0.3">
      <c r="A49" s="234" t="s">
        <v>45</v>
      </c>
      <c r="B49" s="235"/>
      <c r="C49" s="235"/>
      <c r="D49" s="236"/>
    </row>
    <row r="50" spans="1:6" ht="16.5" thickBot="1" x14ac:dyDescent="0.3"/>
    <row r="51" spans="1:6" ht="32.25" thickBot="1" x14ac:dyDescent="0.3">
      <c r="A51" s="2">
        <v>2</v>
      </c>
      <c r="B51" s="51" t="s">
        <v>46</v>
      </c>
      <c r="C51" s="51" t="s">
        <v>2</v>
      </c>
    </row>
    <row r="52" spans="1:6" ht="32.25" thickBot="1" x14ac:dyDescent="0.3">
      <c r="A52" s="4" t="s">
        <v>18</v>
      </c>
      <c r="B52" s="5" t="s">
        <v>19</v>
      </c>
      <c r="C52" s="11">
        <f>C24</f>
        <v>252.76608899999999</v>
      </c>
      <c r="D52" s="37"/>
    </row>
    <row r="53" spans="1:6" ht="16.5" thickBot="1" x14ac:dyDescent="0.3">
      <c r="A53" s="4" t="s">
        <v>23</v>
      </c>
      <c r="B53" s="5" t="s">
        <v>24</v>
      </c>
      <c r="C53" s="11">
        <f>D37</f>
        <v>324.819147402</v>
      </c>
      <c r="D53" s="37"/>
    </row>
    <row r="54" spans="1:6" ht="16.5" thickBot="1" x14ac:dyDescent="0.3">
      <c r="A54" s="4" t="s">
        <v>38</v>
      </c>
      <c r="B54" s="5" t="s">
        <v>39</v>
      </c>
      <c r="C54" s="11">
        <f>C47</f>
        <v>907.40620000000001</v>
      </c>
      <c r="D54" s="37"/>
    </row>
    <row r="55" spans="1:6" ht="16.5" thickBot="1" x14ac:dyDescent="0.3">
      <c r="A55" s="222" t="s">
        <v>15</v>
      </c>
      <c r="B55" s="223"/>
      <c r="C55" s="27">
        <f>SUM(C52:C54)</f>
        <v>1484.9914364020001</v>
      </c>
      <c r="D55" s="37"/>
    </row>
    <row r="56" spans="1:6" ht="16.5" thickBot="1" x14ac:dyDescent="0.3">
      <c r="A56" s="21"/>
      <c r="E56" s="70"/>
      <c r="F56" s="70"/>
    </row>
    <row r="57" spans="1:6" ht="16.5" thickBot="1" x14ac:dyDescent="0.3">
      <c r="A57" s="234" t="s">
        <v>47</v>
      </c>
      <c r="B57" s="235"/>
      <c r="C57" s="235"/>
      <c r="D57" s="236"/>
      <c r="E57" s="70"/>
      <c r="F57" s="70"/>
    </row>
    <row r="58" spans="1:6" ht="16.5" thickBot="1" x14ac:dyDescent="0.3">
      <c r="E58" s="70"/>
      <c r="F58" s="70"/>
    </row>
    <row r="59" spans="1:6" ht="16.5" thickBot="1" x14ac:dyDescent="0.3">
      <c r="A59" s="2">
        <v>3</v>
      </c>
      <c r="B59" s="51" t="s">
        <v>48</v>
      </c>
      <c r="C59" s="51" t="s">
        <v>2</v>
      </c>
      <c r="E59" s="70"/>
      <c r="F59" s="70"/>
    </row>
    <row r="60" spans="1:6" ht="16.5" thickBot="1" x14ac:dyDescent="0.3">
      <c r="A60" s="4" t="s">
        <v>3</v>
      </c>
      <c r="B60" s="22" t="s">
        <v>49</v>
      </c>
      <c r="C60" s="11">
        <f>(C15)*D60</f>
        <v>5.1963659999999994</v>
      </c>
      <c r="D60" s="23">
        <v>4.1999999999999997E-3</v>
      </c>
      <c r="E60" s="88"/>
      <c r="F60" s="70"/>
    </row>
    <row r="61" spans="1:6" ht="32.25" thickBot="1" x14ac:dyDescent="0.3">
      <c r="A61" s="4" t="s">
        <v>5</v>
      </c>
      <c r="B61" s="22" t="s">
        <v>50</v>
      </c>
      <c r="C61" s="11">
        <f>C36*C60</f>
        <v>0.41570927999999996</v>
      </c>
      <c r="D61" s="23">
        <v>4.0000000000000002E-4</v>
      </c>
      <c r="E61" s="88"/>
      <c r="F61" s="70"/>
    </row>
    <row r="62" spans="1:6" ht="32.25" thickBot="1" x14ac:dyDescent="0.3">
      <c r="A62" s="4" t="s">
        <v>7</v>
      </c>
      <c r="B62" s="50" t="s">
        <v>51</v>
      </c>
      <c r="C62" s="17">
        <f>C15*D62</f>
        <v>0.24744600000000003</v>
      </c>
      <c r="D62" s="25">
        <v>2.0000000000000001E-4</v>
      </c>
      <c r="E62" s="88"/>
      <c r="F62" s="76"/>
    </row>
    <row r="63" spans="1:6" ht="16.5" thickBot="1" x14ac:dyDescent="0.3">
      <c r="A63" s="4" t="s">
        <v>9</v>
      </c>
      <c r="B63" s="22" t="s">
        <v>52</v>
      </c>
      <c r="C63" s="11">
        <f>(C15)*D63</f>
        <v>24.002262000000002</v>
      </c>
      <c r="D63" s="23">
        <v>1.9400000000000001E-2</v>
      </c>
      <c r="E63" s="88"/>
      <c r="F63" s="70"/>
    </row>
    <row r="64" spans="1:6" ht="32.25" thickBot="1" x14ac:dyDescent="0.3">
      <c r="A64" s="4" t="s">
        <v>11</v>
      </c>
      <c r="B64" s="22" t="s">
        <v>53</v>
      </c>
      <c r="C64" s="17">
        <f>(C15)*D64</f>
        <v>5.4438120000000003</v>
      </c>
      <c r="D64" s="23">
        <v>4.4000000000000003E-3</v>
      </c>
      <c r="E64" s="88"/>
      <c r="F64" s="70"/>
    </row>
    <row r="65" spans="1:6" ht="32.25" thickBot="1" x14ac:dyDescent="0.3">
      <c r="A65" s="4" t="s">
        <v>31</v>
      </c>
      <c r="B65" s="50" t="s">
        <v>54</v>
      </c>
      <c r="C65" s="58">
        <f>C15*D65</f>
        <v>44.911448999999998</v>
      </c>
      <c r="D65" s="23">
        <v>3.6299999999999999E-2</v>
      </c>
      <c r="E65" s="89"/>
      <c r="F65" s="76"/>
    </row>
    <row r="66" spans="1:6" ht="16.5" thickBot="1" x14ac:dyDescent="0.3">
      <c r="A66" s="222" t="s">
        <v>15</v>
      </c>
      <c r="B66" s="223"/>
      <c r="C66" s="27">
        <f>SUM(C60:C65)</f>
        <v>80.217044279999996</v>
      </c>
      <c r="D66" s="20"/>
      <c r="E66" s="90"/>
      <c r="F66" s="70"/>
    </row>
    <row r="67" spans="1:6" ht="16.5" thickBot="1" x14ac:dyDescent="0.3">
      <c r="E67" s="70"/>
      <c r="F67" s="70"/>
    </row>
    <row r="68" spans="1:6" ht="16.5" thickBot="1" x14ac:dyDescent="0.3">
      <c r="A68" s="234" t="s">
        <v>55</v>
      </c>
      <c r="B68" s="235"/>
      <c r="C68" s="235"/>
      <c r="D68" s="236"/>
    </row>
    <row r="69" spans="1:6" ht="16.5" thickBot="1" x14ac:dyDescent="0.3"/>
    <row r="70" spans="1:6" ht="16.5" thickBot="1" x14ac:dyDescent="0.3">
      <c r="A70" s="234" t="s">
        <v>56</v>
      </c>
      <c r="B70" s="235"/>
      <c r="C70" s="235"/>
      <c r="D70" s="236"/>
      <c r="F70" s="70"/>
    </row>
    <row r="71" spans="1:6" ht="16.5" thickBot="1" x14ac:dyDescent="0.3">
      <c r="A71" s="10"/>
      <c r="F71" s="70"/>
    </row>
    <row r="72" spans="1:6" ht="16.5" thickBot="1" x14ac:dyDescent="0.3">
      <c r="A72" s="2" t="s">
        <v>57</v>
      </c>
      <c r="B72" s="51" t="s">
        <v>58</v>
      </c>
      <c r="C72" s="51" t="s">
        <v>2</v>
      </c>
      <c r="F72" s="70"/>
    </row>
    <row r="73" spans="1:6" ht="16.5" thickBot="1" x14ac:dyDescent="0.3">
      <c r="A73" s="4" t="s">
        <v>3</v>
      </c>
      <c r="B73" s="5" t="s">
        <v>59</v>
      </c>
      <c r="C73" s="11">
        <f>D73*(C15)</f>
        <v>11.753684999999999</v>
      </c>
      <c r="D73" s="25">
        <v>9.4999999999999998E-3</v>
      </c>
      <c r="E73" s="26"/>
      <c r="F73" s="70"/>
    </row>
    <row r="74" spans="1:6" ht="16.5" thickBot="1" x14ac:dyDescent="0.3">
      <c r="A74" s="4" t="s">
        <v>5</v>
      </c>
      <c r="B74" s="5" t="s">
        <v>58</v>
      </c>
      <c r="C74" s="11">
        <f>D74*(C15)</f>
        <v>3.4642439999999999</v>
      </c>
      <c r="D74" s="23">
        <v>2.8E-3</v>
      </c>
      <c r="E74" s="26"/>
      <c r="F74" s="70"/>
    </row>
    <row r="75" spans="1:6" ht="16.5" thickBot="1" x14ac:dyDescent="0.3">
      <c r="A75" s="4" t="s">
        <v>7</v>
      </c>
      <c r="B75" s="5" t="s">
        <v>60</v>
      </c>
      <c r="C75" s="11">
        <f>D75*(C15)</f>
        <v>0.24744600000000003</v>
      </c>
      <c r="D75" s="23">
        <v>2.0000000000000001E-4</v>
      </c>
      <c r="E75" s="26"/>
      <c r="F75" s="70"/>
    </row>
    <row r="76" spans="1:6" ht="16.5" thickBot="1" x14ac:dyDescent="0.3">
      <c r="A76" s="4" t="s">
        <v>9</v>
      </c>
      <c r="B76" s="5" t="s">
        <v>61</v>
      </c>
      <c r="C76" s="11">
        <f>D76*C15</f>
        <v>0.49489200000000005</v>
      </c>
      <c r="D76" s="23">
        <v>4.0000000000000002E-4</v>
      </c>
      <c r="E76" s="26"/>
      <c r="F76" s="70"/>
    </row>
    <row r="77" spans="1:6" ht="16.5" thickBot="1" x14ac:dyDescent="0.3">
      <c r="A77" s="4" t="s">
        <v>11</v>
      </c>
      <c r="B77" s="5" t="s">
        <v>62</v>
      </c>
      <c r="C77" s="11">
        <f>D77*(C15)</f>
        <v>0.37116899999999997</v>
      </c>
      <c r="D77" s="23">
        <v>2.9999999999999997E-4</v>
      </c>
      <c r="E77" s="26"/>
      <c r="F77" s="70"/>
    </row>
    <row r="78" spans="1:6" ht="16.5" thickBot="1" x14ac:dyDescent="0.3">
      <c r="A78" s="4" t="s">
        <v>31</v>
      </c>
      <c r="B78" s="5" t="s">
        <v>91</v>
      </c>
      <c r="C78" s="11"/>
      <c r="D78" s="23"/>
      <c r="E78" s="26"/>
      <c r="F78" s="70"/>
    </row>
    <row r="79" spans="1:6" ht="16.5" thickBot="1" x14ac:dyDescent="0.3">
      <c r="A79" s="4" t="s">
        <v>13</v>
      </c>
      <c r="B79" s="5" t="s">
        <v>14</v>
      </c>
      <c r="C79" s="11">
        <f>C15*D79</f>
        <v>0</v>
      </c>
    </row>
    <row r="80" spans="1:6" ht="16.5" thickBot="1" x14ac:dyDescent="0.3">
      <c r="A80" s="222" t="s">
        <v>36</v>
      </c>
      <c r="B80" s="223"/>
      <c r="C80" s="27">
        <f>SUM(C73:C79)</f>
        <v>16.331435999999997</v>
      </c>
      <c r="D80" s="28"/>
      <c r="E80" s="41"/>
    </row>
    <row r="81" spans="1:5" ht="16.5" thickBot="1" x14ac:dyDescent="0.3"/>
    <row r="82" spans="1:5" ht="16.5" thickBot="1" x14ac:dyDescent="0.3">
      <c r="A82" s="234" t="s">
        <v>63</v>
      </c>
      <c r="B82" s="235"/>
      <c r="C82" s="235"/>
      <c r="D82" s="236"/>
    </row>
    <row r="83" spans="1:5" ht="16.5" thickBot="1" x14ac:dyDescent="0.3">
      <c r="A83" s="10"/>
    </row>
    <row r="84" spans="1:5" ht="16.5" thickBot="1" x14ac:dyDescent="0.3">
      <c r="A84" s="2" t="s">
        <v>64</v>
      </c>
      <c r="B84" s="51" t="s">
        <v>65</v>
      </c>
      <c r="C84" s="51" t="s">
        <v>2</v>
      </c>
    </row>
    <row r="85" spans="1:5" ht="32.25" thickBot="1" x14ac:dyDescent="0.3">
      <c r="A85" s="4" t="s">
        <v>3</v>
      </c>
      <c r="B85" s="5" t="s">
        <v>66</v>
      </c>
      <c r="C85" s="29"/>
      <c r="D85" s="28"/>
      <c r="E85" s="28"/>
    </row>
    <row r="86" spans="1:5" ht="16.5" thickBot="1" x14ac:dyDescent="0.3">
      <c r="A86" s="222" t="s">
        <v>15</v>
      </c>
      <c r="B86" s="223"/>
      <c r="C86" s="29"/>
    </row>
    <row r="87" spans="1:5" ht="16.5" thickBot="1" x14ac:dyDescent="0.3"/>
    <row r="88" spans="1:5" ht="16.5" thickBot="1" x14ac:dyDescent="0.3">
      <c r="A88" s="234" t="s">
        <v>67</v>
      </c>
      <c r="B88" s="235"/>
      <c r="C88" s="235"/>
      <c r="D88" s="236"/>
    </row>
    <row r="89" spans="1:5" ht="16.5" thickBot="1" x14ac:dyDescent="0.3">
      <c r="A89" s="10"/>
    </row>
    <row r="90" spans="1:5" ht="16.5" thickBot="1" x14ac:dyDescent="0.3">
      <c r="A90" s="2">
        <v>4</v>
      </c>
      <c r="B90" s="51" t="s">
        <v>68</v>
      </c>
      <c r="C90" s="51" t="s">
        <v>2</v>
      </c>
    </row>
    <row r="91" spans="1:5" ht="16.5" thickBot="1" x14ac:dyDescent="0.3">
      <c r="A91" s="4" t="s">
        <v>57</v>
      </c>
      <c r="B91" s="5" t="s">
        <v>69</v>
      </c>
      <c r="C91" s="6">
        <f>C80</f>
        <v>16.331435999999997</v>
      </c>
      <c r="D91" s="25"/>
      <c r="E91" s="23"/>
    </row>
    <row r="92" spans="1:5" ht="16.5" thickBot="1" x14ac:dyDescent="0.3">
      <c r="A92" s="4" t="s">
        <v>64</v>
      </c>
      <c r="B92" s="5" t="s">
        <v>70</v>
      </c>
      <c r="C92" s="6"/>
    </row>
    <row r="93" spans="1:5" ht="16.5" thickBot="1" x14ac:dyDescent="0.3">
      <c r="A93" s="222" t="s">
        <v>15</v>
      </c>
      <c r="B93" s="223"/>
      <c r="C93" s="14">
        <f>SUM(C91:C92)</f>
        <v>16.331435999999997</v>
      </c>
      <c r="D93" s="36"/>
      <c r="E93" s="45"/>
    </row>
    <row r="94" spans="1:5" ht="16.5" thickBot="1" x14ac:dyDescent="0.3"/>
    <row r="95" spans="1:5" ht="16.5" thickBot="1" x14ac:dyDescent="0.3">
      <c r="A95" s="234" t="s">
        <v>71</v>
      </c>
      <c r="B95" s="235"/>
      <c r="C95" s="235"/>
      <c r="D95" s="236"/>
    </row>
    <row r="96" spans="1:5" ht="16.5" thickBot="1" x14ac:dyDescent="0.3"/>
    <row r="97" spans="1:10" ht="16.5" thickBot="1" x14ac:dyDescent="0.3">
      <c r="A97" s="2">
        <v>5</v>
      </c>
      <c r="B97" s="30" t="s">
        <v>72</v>
      </c>
      <c r="C97" s="51" t="s">
        <v>2</v>
      </c>
    </row>
    <row r="98" spans="1:10" ht="16.5" thickBot="1" x14ac:dyDescent="0.3">
      <c r="A98" s="4" t="s">
        <v>3</v>
      </c>
      <c r="B98" s="5" t="s">
        <v>73</v>
      </c>
      <c r="C98" s="6">
        <v>10.69</v>
      </c>
    </row>
    <row r="99" spans="1:10" ht="16.5" thickBot="1" x14ac:dyDescent="0.3">
      <c r="A99" s="4" t="s">
        <v>5</v>
      </c>
      <c r="B99" s="5" t="s">
        <v>74</v>
      </c>
      <c r="C99" s="6">
        <v>18</v>
      </c>
    </row>
    <row r="100" spans="1:10" ht="16.5" thickBot="1" x14ac:dyDescent="0.3">
      <c r="A100" s="4" t="s">
        <v>7</v>
      </c>
      <c r="B100" s="5" t="s">
        <v>75</v>
      </c>
      <c r="C100" s="6">
        <v>14.59</v>
      </c>
    </row>
    <row r="101" spans="1:10" ht="16.5" thickBot="1" x14ac:dyDescent="0.3">
      <c r="A101" s="4" t="s">
        <v>9</v>
      </c>
      <c r="B101" s="5" t="s">
        <v>90</v>
      </c>
      <c r="C101" s="6"/>
    </row>
    <row r="102" spans="1:10" ht="16.5" thickBot="1" x14ac:dyDescent="0.3">
      <c r="A102" s="4" t="s">
        <v>11</v>
      </c>
      <c r="B102" s="5" t="s">
        <v>92</v>
      </c>
      <c r="C102" s="6"/>
    </row>
    <row r="103" spans="1:10" ht="16.5" thickBot="1" x14ac:dyDescent="0.3">
      <c r="A103" s="222" t="s">
        <v>36</v>
      </c>
      <c r="B103" s="223"/>
      <c r="C103" s="14">
        <f>SUM(C98:C102)</f>
        <v>43.28</v>
      </c>
      <c r="D103" s="36"/>
    </row>
    <row r="104" spans="1:10" ht="16.5" thickBot="1" x14ac:dyDescent="0.3"/>
    <row r="105" spans="1:10" ht="16.5" thickBot="1" x14ac:dyDescent="0.3">
      <c r="A105" s="234" t="s">
        <v>76</v>
      </c>
      <c r="B105" s="235"/>
      <c r="C105" s="235"/>
      <c r="D105" s="236"/>
      <c r="F105" s="70"/>
      <c r="G105" s="70"/>
    </row>
    <row r="106" spans="1:10" ht="16.5" thickBot="1" x14ac:dyDescent="0.3">
      <c r="F106" s="82"/>
      <c r="G106" s="70"/>
    </row>
    <row r="107" spans="1:10" ht="32.25" thickBot="1" x14ac:dyDescent="0.3">
      <c r="A107" s="2">
        <v>6</v>
      </c>
      <c r="B107" s="30" t="s">
        <v>77</v>
      </c>
      <c r="C107" s="51" t="s">
        <v>25</v>
      </c>
      <c r="D107" s="51" t="s">
        <v>2</v>
      </c>
      <c r="E107" s="15"/>
      <c r="F107" s="70"/>
      <c r="G107" s="70"/>
    </row>
    <row r="108" spans="1:10" ht="16.5" thickBot="1" x14ac:dyDescent="0.3">
      <c r="A108" s="4" t="s">
        <v>3</v>
      </c>
      <c r="B108" s="5" t="s">
        <v>78</v>
      </c>
      <c r="C108" s="16">
        <v>0.01</v>
      </c>
      <c r="D108" s="32">
        <f>E108*C108</f>
        <v>28.620499166820004</v>
      </c>
      <c r="E108" s="81">
        <f>C15+C55+C66+C80+C103</f>
        <v>2862.0499166820005</v>
      </c>
      <c r="F108" s="70"/>
      <c r="G108" s="83"/>
    </row>
    <row r="109" spans="1:10" ht="16.5" thickBot="1" x14ac:dyDescent="0.3">
      <c r="A109" s="4" t="s">
        <v>5</v>
      </c>
      <c r="B109" s="5" t="s">
        <v>79</v>
      </c>
      <c r="C109" s="16">
        <v>5.1999999999999998E-3</v>
      </c>
      <c r="D109" s="47">
        <f>(E109)*C109</f>
        <v>15.031486162413866</v>
      </c>
      <c r="E109" s="81">
        <f>E108+D108</f>
        <v>2890.6704158488205</v>
      </c>
      <c r="F109" s="70"/>
      <c r="G109" s="83"/>
    </row>
    <row r="110" spans="1:10" ht="16.5" thickBot="1" x14ac:dyDescent="0.3">
      <c r="A110" s="4" t="s">
        <v>7</v>
      </c>
      <c r="B110" s="5" t="s">
        <v>80</v>
      </c>
      <c r="C110" s="16">
        <f>C111+C112+C113</f>
        <v>5.6499999999999995E-2</v>
      </c>
      <c r="D110" s="29"/>
      <c r="E110" s="33"/>
      <c r="F110" s="70"/>
      <c r="G110" s="70"/>
    </row>
    <row r="111" spans="1:10" ht="16.5" thickBot="1" x14ac:dyDescent="0.3">
      <c r="A111" s="4"/>
      <c r="B111" s="49" t="s">
        <v>81</v>
      </c>
      <c r="C111" s="48">
        <v>6.4999999999999997E-3</v>
      </c>
      <c r="D111" s="11">
        <f>(E108+D108+D109)/(1-C110)*C111</f>
        <v>20.018084115604687</v>
      </c>
      <c r="E111" s="39"/>
      <c r="F111" s="70"/>
      <c r="G111" s="70"/>
      <c r="J111" s="7"/>
    </row>
    <row r="112" spans="1:10" ht="16.5" thickBot="1" x14ac:dyDescent="0.3">
      <c r="A112" s="4"/>
      <c r="B112" s="49" t="s">
        <v>82</v>
      </c>
      <c r="C112" s="48">
        <v>0.03</v>
      </c>
      <c r="D112" s="11">
        <f>(E108+D108+D109)/(1-C110)*C112</f>
        <v>92.391157456637018</v>
      </c>
      <c r="E112" s="39"/>
      <c r="F112" s="84"/>
      <c r="G112" s="70"/>
    </row>
    <row r="113" spans="1:7" ht="16.5" thickBot="1" x14ac:dyDescent="0.3">
      <c r="A113" s="4"/>
      <c r="B113" s="5" t="s">
        <v>83</v>
      </c>
      <c r="C113" s="31">
        <v>0.02</v>
      </c>
      <c r="D113" s="11">
        <f>(E108+D108+D109)/(1-C110)*C113</f>
        <v>61.594104971091348</v>
      </c>
      <c r="E113" s="39"/>
      <c r="F113" s="85"/>
      <c r="G113" s="70"/>
    </row>
    <row r="114" spans="1:7" ht="16.5" thickBot="1" x14ac:dyDescent="0.3">
      <c r="A114" s="222" t="s">
        <v>36</v>
      </c>
      <c r="B114" s="223"/>
      <c r="C114" s="16">
        <f>SUM(C108:C110)</f>
        <v>7.17E-2</v>
      </c>
      <c r="D114" s="46">
        <f>SUM(D108:D113)</f>
        <v>217.65533187256693</v>
      </c>
      <c r="E114" s="42"/>
      <c r="F114" s="253"/>
      <c r="G114" s="253"/>
    </row>
    <row r="115" spans="1:7" ht="16.5" thickBot="1" x14ac:dyDescent="0.3">
      <c r="A115" s="255"/>
      <c r="B115" s="255"/>
      <c r="C115" s="255"/>
      <c r="D115" s="255"/>
      <c r="E115" s="255"/>
      <c r="F115" s="255"/>
      <c r="G115" s="255"/>
    </row>
    <row r="116" spans="1:7" ht="16.5" thickBot="1" x14ac:dyDescent="0.3">
      <c r="A116" s="234" t="s">
        <v>84</v>
      </c>
      <c r="B116" s="235"/>
      <c r="C116" s="235"/>
      <c r="D116" s="236"/>
      <c r="E116" s="70"/>
      <c r="F116" s="70"/>
    </row>
    <row r="117" spans="1:7" ht="16.5" thickBot="1" x14ac:dyDescent="0.3">
      <c r="D117" s="254"/>
      <c r="E117" s="254"/>
      <c r="F117" s="254"/>
    </row>
    <row r="118" spans="1:7" ht="32.25" thickBot="1" x14ac:dyDescent="0.3">
      <c r="A118" s="2"/>
      <c r="B118" s="51" t="s">
        <v>85</v>
      </c>
      <c r="C118" s="2" t="s">
        <v>2</v>
      </c>
      <c r="D118" s="105"/>
      <c r="E118" s="99"/>
      <c r="F118" s="100"/>
    </row>
    <row r="119" spans="1:7" ht="16.5" thickBot="1" x14ac:dyDescent="0.3">
      <c r="A119" s="35" t="s">
        <v>3</v>
      </c>
      <c r="B119" s="5" t="s">
        <v>0</v>
      </c>
      <c r="C119" s="122">
        <f>C15</f>
        <v>1237.23</v>
      </c>
      <c r="D119" s="105"/>
      <c r="E119" s="99"/>
      <c r="F119" s="100"/>
    </row>
    <row r="120" spans="1:7" ht="32.25" thickBot="1" x14ac:dyDescent="0.3">
      <c r="A120" s="35" t="s">
        <v>5</v>
      </c>
      <c r="B120" s="5" t="s">
        <v>16</v>
      </c>
      <c r="C120" s="122">
        <f>C55</f>
        <v>1484.9914364020001</v>
      </c>
      <c r="D120" s="105"/>
      <c r="E120" s="101"/>
      <c r="F120" s="102"/>
    </row>
    <row r="121" spans="1:7" ht="16.5" thickBot="1" x14ac:dyDescent="0.3">
      <c r="A121" s="35" t="s">
        <v>7</v>
      </c>
      <c r="B121" s="5" t="s">
        <v>47</v>
      </c>
      <c r="C121" s="122">
        <f>C66</f>
        <v>80.217044279999996</v>
      </c>
      <c r="D121" s="70"/>
      <c r="E121" s="100"/>
      <c r="F121" s="103"/>
    </row>
    <row r="122" spans="1:7" ht="32.25" thickBot="1" x14ac:dyDescent="0.3">
      <c r="A122" s="35" t="s">
        <v>9</v>
      </c>
      <c r="B122" s="5" t="s">
        <v>55</v>
      </c>
      <c r="C122" s="122">
        <f>C93</f>
        <v>16.331435999999997</v>
      </c>
      <c r="D122" s="70"/>
      <c r="E122" s="104"/>
      <c r="F122" s="104"/>
    </row>
    <row r="123" spans="1:7" ht="16.5" thickBot="1" x14ac:dyDescent="0.3">
      <c r="A123" s="35" t="s">
        <v>11</v>
      </c>
      <c r="B123" s="5" t="s">
        <v>71</v>
      </c>
      <c r="C123" s="122">
        <f>C103</f>
        <v>43.28</v>
      </c>
      <c r="D123" s="70"/>
      <c r="E123" s="100"/>
      <c r="F123" s="100"/>
    </row>
    <row r="124" spans="1:7" ht="16.5" thickBot="1" x14ac:dyDescent="0.3">
      <c r="A124" s="222" t="s">
        <v>86</v>
      </c>
      <c r="B124" s="223"/>
      <c r="C124" s="122">
        <f>SUM(C119:C123)</f>
        <v>2862.0499166820005</v>
      </c>
      <c r="E124" s="100"/>
      <c r="F124" s="100"/>
    </row>
    <row r="125" spans="1:7" ht="16.5" thickBot="1" x14ac:dyDescent="0.3">
      <c r="A125" s="35" t="s">
        <v>31</v>
      </c>
      <c r="B125" s="5" t="s">
        <v>87</v>
      </c>
      <c r="C125" s="122">
        <f>D114</f>
        <v>217.65533187256693</v>
      </c>
    </row>
    <row r="126" spans="1:7" ht="16.5" thickBot="1" x14ac:dyDescent="0.3">
      <c r="A126" s="222" t="s">
        <v>88</v>
      </c>
      <c r="B126" s="223"/>
      <c r="C126" s="122">
        <f>SUM(C125,C124)</f>
        <v>3079.7052485545673</v>
      </c>
    </row>
    <row r="127" spans="1:7" ht="16.5" thickBot="1" x14ac:dyDescent="0.3">
      <c r="E127" s="70"/>
      <c r="F127" s="70"/>
    </row>
    <row r="128" spans="1:7" ht="16.5" thickBot="1" x14ac:dyDescent="0.3">
      <c r="B128" s="125" t="s">
        <v>89</v>
      </c>
      <c r="C128" s="124" t="s">
        <v>15</v>
      </c>
      <c r="E128" s="70"/>
      <c r="F128" s="70"/>
    </row>
    <row r="129" spans="2:6" ht="16.5" thickBot="1" x14ac:dyDescent="0.3">
      <c r="B129" s="124">
        <v>2</v>
      </c>
      <c r="C129" s="123">
        <f>C126*B129</f>
        <v>6159.4104971091347</v>
      </c>
      <c r="D129" s="38"/>
      <c r="E129" s="71"/>
      <c r="F129" s="70"/>
    </row>
    <row r="130" spans="2:6" x14ac:dyDescent="0.25">
      <c r="E130" s="70"/>
      <c r="F130" s="70"/>
    </row>
    <row r="131" spans="2:6" x14ac:dyDescent="0.25">
      <c r="E131" s="70"/>
      <c r="F131" s="70"/>
    </row>
    <row r="132" spans="2:6" x14ac:dyDescent="0.25">
      <c r="E132" s="70"/>
      <c r="F132" s="70"/>
    </row>
    <row r="133" spans="2:6" x14ac:dyDescent="0.25">
      <c r="E133" s="70"/>
      <c r="F133" s="70"/>
    </row>
  </sheetData>
  <mergeCells count="34">
    <mergeCell ref="A57:D57"/>
    <mergeCell ref="A4:D4"/>
    <mergeCell ref="A39:D39"/>
    <mergeCell ref="A49:D49"/>
    <mergeCell ref="A82:D82"/>
    <mergeCell ref="A66:B66"/>
    <mergeCell ref="D117:F117"/>
    <mergeCell ref="A115:G115"/>
    <mergeCell ref="A105:D105"/>
    <mergeCell ref="A70:D70"/>
    <mergeCell ref="A68:D68"/>
    <mergeCell ref="A88:D88"/>
    <mergeCell ref="A95:D95"/>
    <mergeCell ref="A126:B126"/>
    <mergeCell ref="A103:B103"/>
    <mergeCell ref="A114:B114"/>
    <mergeCell ref="A116:D116"/>
    <mergeCell ref="A124:B124"/>
    <mergeCell ref="F114:G114"/>
    <mergeCell ref="A1:D1"/>
    <mergeCell ref="A2:D2"/>
    <mergeCell ref="A15:B15"/>
    <mergeCell ref="A24:B24"/>
    <mergeCell ref="A26:D26"/>
    <mergeCell ref="A37:B37"/>
    <mergeCell ref="A47:B47"/>
    <mergeCell ref="A3:D3"/>
    <mergeCell ref="A5:D5"/>
    <mergeCell ref="A19:D19"/>
    <mergeCell ref="A17:D17"/>
    <mergeCell ref="A80:B80"/>
    <mergeCell ref="A86:B86"/>
    <mergeCell ref="A93:B93"/>
    <mergeCell ref="A55:B55"/>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Proposta</vt:lpstr>
      <vt:lpstr>01 -JARDINEIRO 44H</vt:lpstr>
      <vt:lpstr>02 - AUXILIAR</vt:lpstr>
      <vt:lpstr>03 - ENCARREGADO</vt:lpstr>
      <vt:lpstr>04 - PISCINEIRO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Lacerda Ferreira</dc:creator>
  <cp:lastModifiedBy>Diego Silva</cp:lastModifiedBy>
  <cp:lastPrinted>2020-11-03T12:39:08Z</cp:lastPrinted>
  <dcterms:created xsi:type="dcterms:W3CDTF">2018-10-22T18:06:12Z</dcterms:created>
  <dcterms:modified xsi:type="dcterms:W3CDTF">2020-11-03T12:43:27Z</dcterms:modified>
</cp:coreProperties>
</file>